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085" windowHeight="9570" tabRatio="649"/>
  </bookViews>
  <sheets>
    <sheet name="T_SOFP" sheetId="3" r:id="rId1"/>
    <sheet name="T_PL" sheetId="14" r:id="rId2"/>
    <sheet name="T_SE.Conso" sheetId="19" r:id="rId3"/>
    <sheet name="T_SE.Separate" sheetId="22" r:id="rId4"/>
    <sheet name="T_CF" sheetId="20" r:id="rId5"/>
  </sheets>
  <externalReferences>
    <externalReference r:id="rId6"/>
    <externalReference r:id="rId7"/>
  </externalReferences>
  <definedNames>
    <definedName name="_xlnm.Print_Area" localSheetId="4">T_CF!$A$1:$I$101</definedName>
    <definedName name="_xlnm.Print_Area" localSheetId="1">T_PL!$A$1:$J$107</definedName>
    <definedName name="_xlnm.Print_Area" localSheetId="2">T_SE.Conso!$A$1:$AA$30</definedName>
    <definedName name="_xlnm.Print_Area" localSheetId="3">T_SE.Separate!$A$1:$U$24</definedName>
    <definedName name="_xlnm.Print_Area" localSheetId="0">T_SOFP!$A$1:$J$103</definedName>
  </definedNames>
  <calcPr calcId="124519"/>
</workbook>
</file>

<file path=xl/calcChain.xml><?xml version="1.0" encoding="utf-8"?>
<calcChain xmlns="http://schemas.openxmlformats.org/spreadsheetml/2006/main">
  <c r="C86" i="20"/>
  <c r="G12"/>
  <c r="G27"/>
  <c r="C27"/>
  <c r="G15"/>
  <c r="C15"/>
  <c r="C12"/>
  <c r="Y22" i="19" l="1"/>
  <c r="U18" i="22"/>
  <c r="U19"/>
  <c r="U20"/>
  <c r="U17"/>
  <c r="U13"/>
  <c r="AA13" i="19"/>
  <c r="AA14"/>
  <c r="AA11"/>
  <c r="AA20"/>
  <c r="AA18"/>
  <c r="H103" i="14"/>
  <c r="D103"/>
  <c r="J18" l="1"/>
  <c r="H18"/>
  <c r="F18"/>
  <c r="D18"/>
  <c r="J19"/>
  <c r="F19"/>
  <c r="A102" i="3"/>
  <c r="H68"/>
  <c r="H66"/>
  <c r="D68"/>
  <c r="D66"/>
  <c r="F13"/>
  <c r="I98" i="20" l="1"/>
  <c r="E42" l="1"/>
  <c r="E79" s="1"/>
  <c r="C42"/>
  <c r="C79" s="1"/>
  <c r="I11"/>
  <c r="E11"/>
  <c r="I7"/>
  <c r="I42" s="1"/>
  <c r="I79" s="1"/>
  <c r="G7"/>
  <c r="G42" s="1"/>
  <c r="G79" s="1"/>
  <c r="A20" i="22"/>
  <c r="A17"/>
  <c r="A18"/>
  <c r="A13"/>
  <c r="A15"/>
  <c r="A12"/>
  <c r="Y15" i="19"/>
  <c r="Y16" s="1"/>
  <c r="S16"/>
  <c r="Q16"/>
  <c r="O16"/>
  <c r="M16"/>
  <c r="I16"/>
  <c r="D94" i="3" s="1"/>
  <c r="G16" i="19"/>
  <c r="E16"/>
  <c r="U15"/>
  <c r="W14"/>
  <c r="W13"/>
  <c r="U11"/>
  <c r="U16" s="1"/>
  <c r="W11"/>
  <c r="A3"/>
  <c r="F43" i="14"/>
  <c r="F48" s="1"/>
  <c r="D43"/>
  <c r="J29"/>
  <c r="F29"/>
  <c r="J25"/>
  <c r="H25"/>
  <c r="F25"/>
  <c r="D25"/>
  <c r="J17"/>
  <c r="J16"/>
  <c r="J15"/>
  <c r="H16"/>
  <c r="H15"/>
  <c r="F17"/>
  <c r="F16"/>
  <c r="F15"/>
  <c r="D16"/>
  <c r="D15"/>
  <c r="J11"/>
  <c r="F11"/>
  <c r="F9"/>
  <c r="F100"/>
  <c r="F75"/>
  <c r="F63"/>
  <c r="D63"/>
  <c r="U53"/>
  <c r="S53"/>
  <c r="Q53"/>
  <c r="O53"/>
  <c r="L1"/>
  <c r="D9" l="1"/>
  <c r="J7"/>
  <c r="J63" s="1"/>
  <c r="H7"/>
  <c r="H63" s="1"/>
  <c r="F84" i="3" l="1"/>
  <c r="D84"/>
  <c r="F51"/>
  <c r="D51"/>
  <c r="J9"/>
  <c r="J51" s="1"/>
  <c r="J84" s="1"/>
  <c r="H9"/>
  <c r="H51" s="1"/>
  <c r="H84" s="1"/>
  <c r="J96" i="20"/>
  <c r="H9" i="14"/>
  <c r="D23"/>
  <c r="H17" l="1"/>
  <c r="H19" s="1"/>
  <c r="D11"/>
  <c r="H11"/>
  <c r="D17"/>
  <c r="D19" s="1"/>
  <c r="H29" l="1"/>
  <c r="G11" i="20"/>
  <c r="D29" i="14"/>
  <c r="C11" i="20"/>
  <c r="J23" i="14"/>
  <c r="J9"/>
  <c r="F23" l="1"/>
  <c r="H23"/>
  <c r="D26" i="3" l="1"/>
  <c r="H26" l="1"/>
  <c r="A3" i="22"/>
  <c r="A3" i="20" s="1"/>
  <c r="A38" s="1"/>
  <c r="I55"/>
  <c r="D12" i="14" l="1"/>
  <c r="J105"/>
  <c r="H105"/>
  <c r="F105"/>
  <c r="D105"/>
  <c r="D100"/>
  <c r="J75"/>
  <c r="H75"/>
  <c r="J68"/>
  <c r="H68"/>
  <c r="F68"/>
  <c r="D68"/>
  <c r="F77" l="1"/>
  <c r="F83" s="1"/>
  <c r="H77"/>
  <c r="H83" s="1"/>
  <c r="H87" s="1"/>
  <c r="G9" i="20" s="1"/>
  <c r="D75" i="14"/>
  <c r="D77" s="1"/>
  <c r="J77"/>
  <c r="J83" s="1"/>
  <c r="J87" s="1"/>
  <c r="I9" i="20" s="1"/>
  <c r="W20" i="19"/>
  <c r="Y23"/>
  <c r="G23"/>
  <c r="E23"/>
  <c r="M13" i="22"/>
  <c r="I15"/>
  <c r="H94" i="3" s="1"/>
  <c r="G15" i="22"/>
  <c r="E15"/>
  <c r="J63" i="3"/>
  <c r="I66" i="20"/>
  <c r="G66"/>
  <c r="C66"/>
  <c r="A1" i="19"/>
  <c r="A1" i="22" s="1"/>
  <c r="A1" i="20" s="1"/>
  <c r="A36" s="1"/>
  <c r="A73" s="1"/>
  <c r="A1" i="14"/>
  <c r="A57" s="1"/>
  <c r="W21" i="19" l="1"/>
  <c r="AA21"/>
  <c r="D83" i="14"/>
  <c r="D87" s="1"/>
  <c r="H96"/>
  <c r="H94" s="1"/>
  <c r="J96"/>
  <c r="J94" s="1"/>
  <c r="J103" s="1"/>
  <c r="J91"/>
  <c r="J101" s="1"/>
  <c r="J99" s="1"/>
  <c r="H63" i="3"/>
  <c r="D63"/>
  <c r="K14" i="22" l="1"/>
  <c r="U14" s="1"/>
  <c r="C9" i="20"/>
  <c r="D96" i="14"/>
  <c r="D94" s="1"/>
  <c r="K15" i="19" s="1"/>
  <c r="AA15" s="1"/>
  <c r="D91" i="14"/>
  <c r="D101" s="1"/>
  <c r="D99" s="1"/>
  <c r="H91"/>
  <c r="H101" s="1"/>
  <c r="H99" s="1"/>
  <c r="K16" i="19" l="1"/>
  <c r="AA16" s="1"/>
  <c r="W15"/>
  <c r="D21" i="14"/>
  <c r="D27" s="1"/>
  <c r="D31" s="1"/>
  <c r="W16" i="19" l="1"/>
  <c r="D39" i="14"/>
  <c r="D103" i="20"/>
  <c r="G55"/>
  <c r="D48" i="14"/>
  <c r="G25" i="22"/>
  <c r="E25"/>
  <c r="I23" i="19" l="1"/>
  <c r="K12" i="22"/>
  <c r="U12" s="1"/>
  <c r="I86" i="20" l="1"/>
  <c r="G86"/>
  <c r="S19" i="22"/>
  <c r="S17"/>
  <c r="S14"/>
  <c r="S12"/>
  <c r="M19"/>
  <c r="M12"/>
  <c r="E5"/>
  <c r="Q20"/>
  <c r="O20"/>
  <c r="I20"/>
  <c r="G20"/>
  <c r="E20"/>
  <c r="K20"/>
  <c r="Q15"/>
  <c r="O15"/>
  <c r="U26" i="19"/>
  <c r="W26" s="1"/>
  <c r="AA26" s="1"/>
  <c r="U22"/>
  <c r="U25"/>
  <c r="W25" s="1"/>
  <c r="U18"/>
  <c r="W18" s="1"/>
  <c r="S23"/>
  <c r="Q23"/>
  <c r="O23"/>
  <c r="M23"/>
  <c r="Y27"/>
  <c r="S27"/>
  <c r="Q27"/>
  <c r="O27"/>
  <c r="M27"/>
  <c r="J53" i="14"/>
  <c r="H53"/>
  <c r="J12"/>
  <c r="J21" s="1"/>
  <c r="J27" s="1"/>
  <c r="J31" s="1"/>
  <c r="H12"/>
  <c r="J96" i="3"/>
  <c r="V12" i="22" s="1"/>
  <c r="J70" i="3"/>
  <c r="J38"/>
  <c r="H38"/>
  <c r="J26"/>
  <c r="J39" i="14" l="1"/>
  <c r="H21"/>
  <c r="H27" s="1"/>
  <c r="H31" s="1"/>
  <c r="H70" i="3"/>
  <c r="H72" s="1"/>
  <c r="H40"/>
  <c r="Y31" i="19"/>
  <c r="J98" i="3"/>
  <c r="S15" i="22"/>
  <c r="J72" i="3"/>
  <c r="M17" i="22"/>
  <c r="S20"/>
  <c r="AA25" i="19"/>
  <c r="AA27" s="1"/>
  <c r="W27"/>
  <c r="U27"/>
  <c r="U23"/>
  <c r="J40" i="3"/>
  <c r="H39" i="14" l="1"/>
  <c r="I25" i="22"/>
  <c r="J100" i="3"/>
  <c r="J105" s="1"/>
  <c r="M20" i="22"/>
  <c r="E31" i="19" l="1"/>
  <c r="K27"/>
  <c r="I27"/>
  <c r="G27"/>
  <c r="E27"/>
  <c r="D53" i="14"/>
  <c r="F53"/>
  <c r="I31" i="19" l="1"/>
  <c r="G31"/>
  <c r="C55" i="20" l="1"/>
  <c r="F26" i="3" l="1"/>
  <c r="D70" l="1"/>
  <c r="D72" l="1"/>
  <c r="A75" i="20" l="1"/>
  <c r="E86" l="1"/>
  <c r="E66"/>
  <c r="E55"/>
  <c r="F12" i="14"/>
  <c r="F70" i="3"/>
  <c r="F63"/>
  <c r="F38"/>
  <c r="A43"/>
  <c r="A76" s="1"/>
  <c r="A45"/>
  <c r="A78" s="1"/>
  <c r="D38"/>
  <c r="D40" s="1"/>
  <c r="F40" l="1"/>
  <c r="F72"/>
  <c r="F96" l="1"/>
  <c r="F98" s="1"/>
  <c r="F100" s="1"/>
  <c r="F105" l="1"/>
  <c r="D49" i="14" l="1"/>
  <c r="D47" s="1"/>
  <c r="D44"/>
  <c r="D42" s="1"/>
  <c r="D51" s="1"/>
  <c r="C33" i="20" l="1"/>
  <c r="C35" s="1"/>
  <c r="C68" s="1"/>
  <c r="C72" s="1"/>
  <c r="C103" s="1"/>
  <c r="D96" i="3" l="1"/>
  <c r="D98" s="1"/>
  <c r="D100" l="1"/>
  <c r="D105" l="1"/>
  <c r="K15" i="22"/>
  <c r="U15" s="1"/>
  <c r="I33" i="20"/>
  <c r="I35" s="1"/>
  <c r="I68" s="1"/>
  <c r="I72" s="1"/>
  <c r="J44" i="14"/>
  <c r="J42" s="1"/>
  <c r="J51" s="1"/>
  <c r="J49"/>
  <c r="J47" s="1"/>
  <c r="H49"/>
  <c r="H47" s="1"/>
  <c r="H44"/>
  <c r="H42" s="1"/>
  <c r="H51" s="1"/>
  <c r="M14" i="22" l="1"/>
  <c r="G33" i="20"/>
  <c r="G35" s="1"/>
  <c r="G68" s="1"/>
  <c r="G72" s="1"/>
  <c r="G103" s="1"/>
  <c r="K25" i="22" l="1"/>
  <c r="M15"/>
  <c r="H96" i="3" l="1"/>
  <c r="H98" s="1"/>
  <c r="U25" i="22" l="1"/>
  <c r="H100" i="3"/>
  <c r="H105" l="1"/>
  <c r="F87" i="14" l="1"/>
  <c r="F96" l="1"/>
  <c r="F94" s="1"/>
  <c r="E9" i="20"/>
  <c r="F91" i="14"/>
  <c r="F101" s="1"/>
  <c r="F103" l="1"/>
  <c r="E33" i="20"/>
  <c r="E35" s="1"/>
  <c r="E68" s="1"/>
  <c r="E72" s="1"/>
  <c r="E103" s="1"/>
  <c r="F99" i="14"/>
  <c r="F21"/>
  <c r="F27" s="1"/>
  <c r="F31" s="1"/>
  <c r="K22" i="19" l="1"/>
  <c r="F44" i="14"/>
  <c r="F42" s="1"/>
  <c r="F51" s="1"/>
  <c r="F39"/>
  <c r="F49" s="1"/>
  <c r="F47" s="1"/>
  <c r="AA22" i="19" l="1"/>
  <c r="W22"/>
  <c r="W23" s="1"/>
  <c r="K23"/>
  <c r="AA23" l="1"/>
  <c r="K31"/>
  <c r="AA31" l="1"/>
</calcChain>
</file>

<file path=xl/sharedStrings.xml><?xml version="1.0" encoding="utf-8"?>
<sst xmlns="http://schemas.openxmlformats.org/spreadsheetml/2006/main" count="416" uniqueCount="243">
  <si>
    <t>สินทรัพย์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</si>
  <si>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</si>
  <si>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</si>
  <si>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</si>
  <si>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</t>
  </si>
  <si>
    <t>หมายเหตุ</t>
  </si>
  <si>
    <t>รายได้</t>
  </si>
  <si>
    <t>ค่าใช้จ่าย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</si>
  <si>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</si>
  <si>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</si>
  <si>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</si>
  <si>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</t>
  </si>
  <si>
    <t>หนี้สินหมุนเวียน</t>
  </si>
  <si>
    <t>รวมสินทรัพย์ไม่หมุนเวียน</t>
  </si>
  <si>
    <t>รวมหนี้สินหมุนเวียน</t>
  </si>
  <si>
    <t>รายได้อื่น</t>
  </si>
  <si>
    <t>รวมค่าใช้จ่าย</t>
  </si>
  <si>
    <t>รวมรายได้</t>
  </si>
  <si>
    <t>สินทรัพย์หมุนเวียนอื่น</t>
  </si>
  <si>
    <t>เงินสดและรายการเทียบเท่าเงินสด</t>
  </si>
  <si>
    <t xml:space="preserve"> </t>
  </si>
  <si>
    <t>งบแสดงฐานะการเงิน</t>
  </si>
  <si>
    <t>ภาษีเงินได้ค้างจ่าย</t>
  </si>
  <si>
    <t xml:space="preserve">รวมส่วนของผู้ถือหุ้น </t>
  </si>
  <si>
    <t>ผู้ถือหุ้น</t>
  </si>
  <si>
    <t>กำไรสะสม</t>
  </si>
  <si>
    <t>ลูกหนี้การค้า</t>
  </si>
  <si>
    <t>หนี้สินไม่หมุนเวียน</t>
  </si>
  <si>
    <t>รวมหนี้สิน</t>
  </si>
  <si>
    <t>ทุนจดทะเบียน</t>
  </si>
  <si>
    <t>ทุนที่ออกและชำระเต็มมูลค่าแล้ว</t>
  </si>
  <si>
    <t xml:space="preserve">ค่าใช้จ่ายในการบริหาร </t>
  </si>
  <si>
    <t>ต้นทุนทางการเงิน</t>
  </si>
  <si>
    <t>สินค้าคงเหลือ</t>
  </si>
  <si>
    <t>ที่ดิน อาคารและอุปกรณ์ - สุทธิ</t>
  </si>
  <si>
    <t>สินทรัพย์ไม่มีตัวตน - สุทธิ</t>
  </si>
  <si>
    <t>สินทรัพย์ไม่หมุนเวียนอื่น</t>
  </si>
  <si>
    <t>สินทรัพย์ภาษีเงินได้รอการตัดบัญชี</t>
  </si>
  <si>
    <t>เจ้าหนี้การค้า</t>
  </si>
  <si>
    <t>เงินกู้ยืมระยะยาว - สุทธิ</t>
  </si>
  <si>
    <t>หนี้สินผลประโยชน์ของพนักงานหลังออกจากงาน</t>
  </si>
  <si>
    <t>ต้นทุนขาย</t>
  </si>
  <si>
    <t xml:space="preserve">งบแสดงฐานะการเงิน </t>
  </si>
  <si>
    <t>เงินกู้ยืมระยะยาวส่วนที่ครบกำหนดชำระภายในหนึ่งปี</t>
  </si>
  <si>
    <t>ค่าใช้จ่ายค้างจ่ายและหนี้สินหมุนเวียนอื่น</t>
  </si>
  <si>
    <t>รวมหนี้สินไม่หมุนเวียน</t>
  </si>
  <si>
    <t>หนี้สินและส่วนของผู้ถือหุ้น (ต่อ)</t>
  </si>
  <si>
    <t>รายได้จากการขาย - สุทธิ</t>
  </si>
  <si>
    <t>-  ที่ยังไม่ได้จัดสรร</t>
  </si>
  <si>
    <t>งบกระแสเงินสด</t>
  </si>
  <si>
    <t>กระแสเงินสดจากกิจกรรมดำเนินงาน</t>
  </si>
  <si>
    <t>กำไรก่อนค่าใช้จ่ายภาษีเงินได้</t>
  </si>
  <si>
    <t>ปรับปรุงด้วย</t>
  </si>
  <si>
    <t>ค่าเสื่อมราคาและค่าใช้จ่ายตัดบัญชี</t>
  </si>
  <si>
    <t>ค่าใช้จ่ายผลประโยชน์ของพนักงานหลังออกจากงาน</t>
  </si>
  <si>
    <t>ดอกเบี้ยรับ</t>
  </si>
  <si>
    <t>ดอกเบี้ยจ่าย</t>
  </si>
  <si>
    <t xml:space="preserve">สินทรัพย์ดำเนินงานลดลง (เพิ่มขึ้น) </t>
  </si>
  <si>
    <t xml:space="preserve">หนี้สินดำเนินงานเพิ่มขึ้น (ลดลง) </t>
  </si>
  <si>
    <t xml:space="preserve">เจ้าหนี้การค้า </t>
  </si>
  <si>
    <t>จ่ายภาษีเงินได้</t>
  </si>
  <si>
    <t>งบกระแสเงินสด (ต่อ)</t>
  </si>
  <si>
    <t>กระแสเงินสดจากกิจกรรมลงทุน</t>
  </si>
  <si>
    <t>สินทรัพย์ไม่มีตัวตนเพิ่มขึ้น</t>
  </si>
  <si>
    <t>รับดอกเบี้ย</t>
  </si>
  <si>
    <t>กระแสเงินสดจากกิจกรรมจัดหาเงิน</t>
  </si>
  <si>
    <t>จ่ายชำระคืนเงินกู้ยืมระยะยาว</t>
  </si>
  <si>
    <t>จ่ายดอกเบี้ย</t>
  </si>
  <si>
    <t>ข้อมูลงบกระแสเงินสดเปิดเผยเพิ่มเติม</t>
  </si>
  <si>
    <t>เงินสดในมือ</t>
  </si>
  <si>
    <t>บัญชีกระแสรายวันกับธนาคาร</t>
  </si>
  <si>
    <t>เงินฝากออมทรัพย์กับธนาคาร</t>
  </si>
  <si>
    <t>รวม</t>
  </si>
  <si>
    <t>ข.  รายการที่ไม่เป็นเงินสด</t>
  </si>
  <si>
    <t>ค่าใช้จ่ายภาษีเงินได้</t>
  </si>
  <si>
    <t>จำนวนหุ้นสามัญถัวเฉลี่ยถ่วงน้ำหนัก</t>
  </si>
  <si>
    <t>ทุนที่ออก</t>
  </si>
  <si>
    <t>และชำระ</t>
  </si>
  <si>
    <t>ส่วนของ</t>
  </si>
  <si>
    <t>จัดสรร</t>
  </si>
  <si>
    <t>-  จัดสรรเป็นทุนสำรองตามกฎหมาย</t>
  </si>
  <si>
    <t>อุปกรณ์ที่รับโอนมาจากสินค้าคงเหลือ</t>
  </si>
  <si>
    <t>- ค่าใช้จ่ายจ่ายล่วงหน้า</t>
  </si>
  <si>
    <t>- อื่น ๆ</t>
  </si>
  <si>
    <t>งบกำไรขาดทุนเบ็ดเสร็จ</t>
  </si>
  <si>
    <t>- ภาษีมูลค่าเพิ่มและภาษีซื้อที่ยังไม่ถึงกำหนดชำระ</t>
  </si>
  <si>
    <t>สินค้าคงเหลือ - สุทธิ</t>
  </si>
  <si>
    <t>ส่วนเกินมูลค่าหุ้น</t>
  </si>
  <si>
    <t>ส่วนเกิน</t>
  </si>
  <si>
    <t>มูลค่าหุ้น</t>
  </si>
  <si>
    <t>-  กำไรจากการวัดมูลค่าประมาณการตามหลักคณิตศาสตร์ประกันภัยของ</t>
  </si>
  <si>
    <t>หนี้สินผลประโยชน์ของพนักงานหลังออกจากงาน (สุทธิจากค่าใช้จ่าย</t>
  </si>
  <si>
    <t>กำไรจากการจำหน่ายอุปกรณ์</t>
  </si>
  <si>
    <t>- เงินจ่ายล่วงหน้าค่าสินค้า</t>
  </si>
  <si>
    <t>สินทรัพย์ไม่หมุนเวียนอื่น - สุทธิ</t>
  </si>
  <si>
    <t>หุ้นสามัญ 308,000,000 หุ้น มูลค่าหุ้นละ 0.50 บาท</t>
  </si>
  <si>
    <t>ต้นทุนในการจัดจำหน่าย</t>
  </si>
  <si>
    <t>เงินกู้ยืมระยะยาวเพิ่มขึ้น</t>
  </si>
  <si>
    <t>ซื้อสินทรัพย์ถาวรโดยยังไม่จ่ายชำระเงินแก่ผู้ขาย</t>
  </si>
  <si>
    <t>เงินกู้ยืมระยะสั้นจากสถาบันการเงิน</t>
  </si>
  <si>
    <t xml:space="preserve">หุ้นสามัญ 307,999,987 หุ้น มูลค่าหุ้นละ 0.50 บาท </t>
  </si>
  <si>
    <t>ลูกหนี้การค้า - สุทธิ</t>
  </si>
  <si>
    <t>หนี้สินภายใต้สัญญาเช่าซื้อ - สุทธิ</t>
  </si>
  <si>
    <t>อาคารและอุปกรณ์เพิ่มขึ้น</t>
  </si>
  <si>
    <t>จ่ายชำระหนี้สินผลประโยชน์พนักงานหลังออกจากงาน</t>
  </si>
  <si>
    <t>ขาดทุนจากการตัดจำหน่ายสินทรัพย์</t>
  </si>
  <si>
    <t>เงินสดสุทธิใช้ไปในกิจกรรมจัดหาเงิน</t>
  </si>
  <si>
    <t>พันบาท</t>
  </si>
  <si>
    <t>(ยังไม่ได้ตรวจสอบ)</t>
  </si>
  <si>
    <t>(สอบทานแล้ว)</t>
  </si>
  <si>
    <t>(ตรวจสอบแล้ว)</t>
  </si>
  <si>
    <t>หมายเหตุประกอบงบการเงินแบบย่อเป็นส่วนหนึ่งของงบการเงินนี้</t>
  </si>
  <si>
    <t>กำไรเบ็ดเสร็จรวมสำหรับงวด</t>
  </si>
  <si>
    <t>ยอดคงเหลือต้นงวด ณ วันที่ 1 มกราคม 2562</t>
  </si>
  <si>
    <t>ยอดคงเหลือสิ้นงวด ณ วันที่ 31 มีนาคม 2562</t>
  </si>
  <si>
    <t>ภาษีเงินได้จำนวน 475 พันบาท) ในปี 2562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</si>
  <si>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</si>
  <si>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</si>
  <si>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ก.  เงินสดและรายการเทียบเท่าเงินสด ณ วันสิ้นงวด</t>
  </si>
  <si>
    <t>กำไรสำหรับงวด</t>
  </si>
  <si>
    <t>กำไรเบ็ดเสร็จอื่นสำหรับงวด</t>
  </si>
  <si>
    <t>เงินสดรับจากการจำหน่ายอุปกรณ์</t>
  </si>
  <si>
    <t>สินค้าคงเหลือที่รับโอนมาจากอุปกรณ์</t>
  </si>
  <si>
    <t>กำไรต่อหุ้นขั้นพื้นฐาน (บาท)</t>
  </si>
  <si>
    <t>ยอดคงเหลือต้นงวด ณ วันที่ 1 มกราคม 2563</t>
  </si>
  <si>
    <t>งบการเงินรวม</t>
  </si>
  <si>
    <t>งบการเงินเฉพาะกิจการ</t>
  </si>
  <si>
    <t>เงินลงทุนชั่วคราว</t>
  </si>
  <si>
    <t>2563</t>
  </si>
  <si>
    <t>องค์ประกอบอื่นของส่วนของผู้ถือหุ้น</t>
  </si>
  <si>
    <t>ส่วนเกินทุน</t>
  </si>
  <si>
    <t>ส่วนแบ่ง</t>
  </si>
  <si>
    <t>ขาดทุนจากการ</t>
  </si>
  <si>
    <t>รวมองค์</t>
  </si>
  <si>
    <t>จากการรวมธุรกิจ</t>
  </si>
  <si>
    <t>ขาดทุน</t>
  </si>
  <si>
    <t>เปลี่ยนแปลง</t>
  </si>
  <si>
    <t>ประกอบอื่น</t>
  </si>
  <si>
    <t>รวมส่วนของ</t>
  </si>
  <si>
    <t>ส่วนได้เสีย</t>
  </si>
  <si>
    <t>เป็นทุนสำรอง</t>
  </si>
  <si>
    <t>จากการตีราคา</t>
  </si>
  <si>
    <t>ภายใต้การ</t>
  </si>
  <si>
    <t>เบ็ดเสร็จอื่น</t>
  </si>
  <si>
    <t>สัดส่วนการลงทุน</t>
  </si>
  <si>
    <t>ของส่วนของ</t>
  </si>
  <si>
    <t>ที่ไม่มีอำนาจ</t>
  </si>
  <si>
    <t>ตามกฎหมาย</t>
  </si>
  <si>
    <t>สินทรัพย์ - สุทธิ</t>
  </si>
  <si>
    <t>ควบคุมเดียวกัน</t>
  </si>
  <si>
    <t>จากบริษัทร่วม</t>
  </si>
  <si>
    <t>ในบริษัทย่อย</t>
  </si>
  <si>
    <t>บริษัทใหญ่</t>
  </si>
  <si>
    <t>ควบคุม</t>
  </si>
  <si>
    <t>ส่วนเกินทุนจากการ</t>
  </si>
  <si>
    <t>รวมองค์ประกอบ</t>
  </si>
  <si>
    <t>รวมธุรกิจภายใต้</t>
  </si>
  <si>
    <t>อื่นของส่วนของ</t>
  </si>
  <si>
    <t>การควบคุมเดียวกัน</t>
  </si>
  <si>
    <t>เงินลงทุนในบริษัทย่อยซึ่งบันทึกโดยวิธีราคาทุน</t>
  </si>
  <si>
    <t>หนี้สินตามสัญญาเช่าส่วนที่ครบกำหนดชำระภายในหนึ่งปี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</si>
  <si>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</si>
  <si>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</si>
  <si>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</si>
  <si>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</si>
  <si>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ส่วนได้เสียที่ไม่มีอำนาจควบคุม</t>
  </si>
  <si>
    <t>ขาดทุนจากการวัดมูลค่ายุติธรรมของเงินลงทุนชั่วคราว</t>
  </si>
  <si>
    <t>เงินลงทุนในบริษัทย่อยเพิ่มขึ้น</t>
  </si>
  <si>
    <t>ขาดทุน (กำไร) จากอัตราแลกเปลี่ยน</t>
  </si>
  <si>
    <t>เงินสดและรายการเทียบเท่าเงินสดเพิ่มขึ้น (ลดลง) - สุทธิ</t>
  </si>
  <si>
    <t>บริษัท เทคโนเมดิคัล จำกัด (มหาชน) และบริษัทย่อย</t>
  </si>
  <si>
    <t>หนี้สินตามสัญญาเช่า - สุทธิ</t>
  </si>
  <si>
    <t>รวมส่วนของบริษัทใหญ่</t>
  </si>
  <si>
    <t>กำไรจากกิจกรรมดำเนินงาน</t>
  </si>
  <si>
    <t>ขาดทุน (กลับรายการขาดทุน) จากการด้อยค่าของสินทรัพย์ทางการเงิน</t>
  </si>
  <si>
    <t>รายการที่จะไม่ถูกจัดประเภทใหม่ไว้ในกำไรหรือขาดทุนในภายหลัง</t>
  </si>
  <si>
    <t>เต็มมูลค่าแล้ว</t>
  </si>
  <si>
    <t>ที่ยังไม่ได้</t>
  </si>
  <si>
    <t>ที่ยังไม่ได้จัดสรร</t>
  </si>
  <si>
    <t>กระแสเงินสดสุทธิได้มาจาก (ใช้ไปใน) การดำเนินงาน</t>
  </si>
  <si>
    <t>กระแสเงินสดสุทธิได้มาจาก (ใช้ไปใน) กิจกรรมดำเนินงาน</t>
  </si>
  <si>
    <t>หนี้สินตามสัญญาเช่าลดลง</t>
  </si>
  <si>
    <t>ขาดทุน (กลับรายการขาดทุน) จากการด้อยค่าของลูกหนี้การค้า</t>
  </si>
  <si>
    <t>เงินปันผลระหว่างกาลค้างจ่าย</t>
  </si>
  <si>
    <t>เงินลงทุนชั่วคราวในกองทุนรวมที่อยู่ระหว่างการชำระบัญชี</t>
  </si>
  <si>
    <t>ยอดคงเหลือสิ้นงวด ณ วันที่ 30 มิถุนายน 2563</t>
  </si>
  <si>
    <t>จ่ายเงินปันผลระหว่างกาล</t>
  </si>
  <si>
    <t>จ่ายเงินปันผล</t>
  </si>
  <si>
    <t>สินทรัพย์สิทธิการใช้ - สุทธิ</t>
  </si>
  <si>
    <t>กระแสเงินสดสุทธิได้มาจาก (ใช้ไปใน) กิจกรรมลงทุน</t>
  </si>
  <si>
    <t>จ่ายเงินปันผลและเงินปันผลระหว่างกาล</t>
  </si>
  <si>
    <t>สินทรัพย์สิทธิการใช้ที่รับโอนมาจากอุปกรณ์</t>
  </si>
  <si>
    <t>สินทรัพย์สิทธิการใช้และหนี้สินตามสัญญาเช่ารับรู้เป็นครั้งแรก</t>
  </si>
  <si>
    <t>ขาดทุน (กลับรายการขาดทุน) จากการลดลงของมูลค่าและสินค้าเสื่อมสภาพ</t>
  </si>
  <si>
    <t>เงินสดรับจากการจำหน่ายเงินลงทุนชั่วคราวและเงินลงทุนชั่วคราว</t>
  </si>
  <si>
    <t>ณ วันที่ 30 มิถุนายน 2564 และวันที่ 31 ธันวาคม 2563</t>
  </si>
  <si>
    <t>30 มิถุนายน 2564</t>
  </si>
  <si>
    <t>31 ธันวาคม 2563</t>
  </si>
  <si>
    <t>สินทรัพย์ทางการเงินหมุนเวียนอื่น - เงินฝากประจำกับธนาคาร</t>
  </si>
  <si>
    <t>สินทรัพย์ไม่หมุนเวียนที่ถือไว้เพื่อขาย</t>
  </si>
  <si>
    <t>สินทรัพย์ทางการเงินไม่หมุนเวียนอื่น - เงินฝากประจำ</t>
  </si>
  <si>
    <t>กับธนาคารที่ติดภาระค้ำประกัน</t>
  </si>
  <si>
    <t xml:space="preserve">เงินลงทุนในกองทุนรวมที่อยู่ระหว่างการชำระบัญชี </t>
  </si>
  <si>
    <t>- เงินทดรองจ่าย</t>
  </si>
  <si>
    <t>สำหรับงวดสามเดือนสิ้นสุดวันที่ 30 มิถุนายน 2564 และ 2563</t>
  </si>
  <si>
    <t>2564</t>
  </si>
  <si>
    <t xml:space="preserve">(ยังไม่ได้ตรวจสอบ) </t>
  </si>
  <si>
    <t xml:space="preserve">(สอบทานแล้ว) </t>
  </si>
  <si>
    <t>สำหรับงวดสามเดือนสิ้นสุดวันที่ 31 มีนาคม 2564 และ 2563</t>
  </si>
  <si>
    <t>ขาดทุนจากอัตราแลกเปลี่ยน</t>
  </si>
  <si>
    <t>ภาษีเงินได้จำนวน 475,468 บาท) ในปี 2562</t>
  </si>
  <si>
    <t>สำหรับงวดหกเดือนสิ้นสุดวันที่ 30 มิถุนายน 2564 และ 2563</t>
  </si>
  <si>
    <t>ยอดคงเหลือต้นงวด ณ วันที่ 1 มกราคม 2564</t>
  </si>
  <si>
    <t>ยอดคงเหลือสิ้นงวด ณ วันที่ 30 มิถุนายน 2564</t>
  </si>
  <si>
    <t>ค.  ข้อมูลกระแสเงินสดเปิดเผยเพิ่มเติม</t>
  </si>
  <si>
    <t>กระแสเงินสดจ่ายทั้งหมดตามสัญญาเช่า</t>
  </si>
  <si>
    <t>เงินกู้ยืมระยะสั้นจากกิจการที่เกี่ยวข้องกัน</t>
  </si>
  <si>
    <t>3, 4</t>
  </si>
  <si>
    <t>กำไรจากการขายสินทรัพย์ไม่หมุนเวียนที่ถือไว้เพื่อขาย</t>
  </si>
  <si>
    <t>กำไร (ขาดทุน) สำหรับงวด</t>
  </si>
  <si>
    <t>กำไร (ขาดทุน) เบ็ดเสร็จรวมสำหรับงวด</t>
  </si>
  <si>
    <t>กำไร (ขาดทุน) ต่อหุ้นขั้นพื้นฐาน (บาท)</t>
  </si>
  <si>
    <t>ส่วนได้เสียที่ไม่มีอำนาจควบคุมเพิ่มขึ้นจากการ</t>
  </si>
  <si>
    <t xml:space="preserve">   เพิ่มทุนของบริษัทย่อย</t>
  </si>
  <si>
    <t xml:space="preserve">   จัดตั้งบริษัทย่อย</t>
  </si>
  <si>
    <t>ขาดทุนเบ็ดเสร็จรวมสำหรับงวด</t>
  </si>
  <si>
    <t>เงินสดรับจากการจำหน่ายสินทรัพย์ไม่หมุนเวียนที่ถือไว้เพื่อขาย</t>
  </si>
  <si>
    <t>กำไรจากการจำหน่ายสินทรัพย์ไม่หมุนเวียนที่ถือไว้เพื่อขาย</t>
  </si>
  <si>
    <t>ขาดทุน (กำไร) ที่ยังไม่เกิดขึ้นจากอัตราแลกเปลี่ยน</t>
  </si>
  <si>
    <t>สินทรัพย์สิทธิการใช้เพิ่มขึ้น</t>
  </si>
  <si>
    <t>ส่วนได้เสียที่ไม่มีอำนาจควบคุมเพิ่มขึ้นจากการจัดตั้งบริษัทย่อย</t>
  </si>
  <si>
    <t>ส่วนได้เสียที่ไม่มีอำนาจควบคุมเพิ่มขึ้นจากการเพิ่มทุนของบริษัทย่อย</t>
  </si>
  <si>
    <t>เงินฝากธนาคารที่มีข้อจำกัดในการใช้ลดลง</t>
  </si>
  <si>
    <t xml:space="preserve">   ที่อยู่ระหว่างการชำระบัญชี</t>
  </si>
  <si>
    <t>เงินกู้ยืมระยะสั้นจากสถาบันการเงินเพิ่มขึ้น</t>
  </si>
  <si>
    <t>เงินกู้ยืมระยะสั้นจากกิจการที่เกี่ยวข้องกันเพิ่มขึ้น</t>
  </si>
  <si>
    <t>กระแสเงินสดสุทธิได้มาจากกิจกรรมจัดหาเงิน</t>
  </si>
  <si>
    <t>เงินฝากประจำระยะสั้นกับธนาคาร</t>
  </si>
  <si>
    <t>สินทรัพย์สิทธิการใช้และหนี้สินตามสัญญาเช่าเพิ่มขึ้นจากการทำสัญญาเช่าใหม่</t>
  </si>
  <si>
    <t>ที่ดินที่รับโอนมาจากสินทรัพย์ไม่หมุนเวียนที่ถือไว้เพื่อขายในงบการเงินรวม</t>
  </si>
  <si>
    <t>เงินลงทุนชั่วคราวในกองทุนรวมที่อยู่ระหว่างการชำระบัญชีที่รับโอนมาจาก</t>
  </si>
  <si>
    <t xml:space="preserve">   โอนเงินลงทุนชั่วคราว</t>
  </si>
  <si>
    <t>3, 5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</si>
</sst>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\ ;\(#,##0\)"/>
    <numFmt numFmtId="168" formatCode="_(* #,##0.0000_);_(* \(#,##0.0000\);_(* &quot;-&quot;??_);_(@_)"/>
    <numFmt numFmtId="169" formatCode="_(* #,##0.000_);_(* \(#,##0.000\);_(* &quot;-&quot;??_);_(@_)"/>
    <numFmt numFmtId="170" formatCode="_(* #,##0.0_);_(* \(#,##0.0\);_(* &quot;-&quot;??_);_(@_)"/>
  </numFmts>
  <fonts count="19">
    <font>
      <sz val="14"/>
      <name val="Cordia New"/>
      <charset val="222"/>
    </font>
    <font>
      <sz val="14"/>
      <name val="Cordia New"/>
      <family val="2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sz val="14"/>
      <name val="Cordia New"/>
      <family val="2"/>
    </font>
    <font>
      <sz val="11"/>
      <name val="Times New Roman"/>
      <family val="1"/>
    </font>
    <font>
      <sz val="10"/>
      <name val="Arial"/>
      <family val="2"/>
    </font>
    <font>
      <sz val="14"/>
      <name val="Cordia New"/>
      <family val="2"/>
    </font>
    <font>
      <sz val="15"/>
      <color rgb="FFFF000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b/>
      <sz val="17"/>
      <name val="Angsana New"/>
      <family val="1"/>
    </font>
    <font>
      <sz val="17"/>
      <name val="Angsana New"/>
      <family val="1"/>
    </font>
    <font>
      <sz val="16"/>
      <color rgb="FFFF0000"/>
      <name val="Angsana New"/>
      <family val="1"/>
    </font>
    <font>
      <sz val="15"/>
      <name val="Times New Roman"/>
      <family val="1"/>
    </font>
    <font>
      <b/>
      <sz val="15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11" applyFont="1" applyAlignment="1"/>
    <xf numFmtId="0" fontId="2" fillId="0" borderId="0" xfId="8" applyFont="1" applyBorder="1" applyAlignment="1"/>
    <xf numFmtId="0" fontId="2" fillId="0" borderId="0" xfId="0" applyFont="1"/>
    <xf numFmtId="165" fontId="4" fillId="0" borderId="0" xfId="1" applyNumberFormat="1" applyFont="1" applyFill="1" applyBorder="1" applyAlignment="1"/>
    <xf numFmtId="3" fontId="4" fillId="0" borderId="0" xfId="1" applyNumberFormat="1" applyFont="1" applyFill="1" applyBorder="1" applyAlignment="1"/>
    <xf numFmtId="0" fontId="2" fillId="0" borderId="0" xfId="0" applyFont="1" applyFill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Alignment="1">
      <alignment wrapText="1"/>
    </xf>
    <xf numFmtId="165" fontId="4" fillId="0" borderId="0" xfId="0" applyNumberFormat="1" applyFont="1" applyFill="1" applyBorder="1" applyAlignment="1"/>
    <xf numFmtId="165" fontId="4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165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3" fillId="0" borderId="0" xfId="0" applyFont="1" applyFill="1" applyAlignment="1">
      <alignment vertical="center" wrapText="1"/>
    </xf>
    <xf numFmtId="43" fontId="4" fillId="0" borderId="0" xfId="1" applyNumberFormat="1" applyFont="1" applyFill="1" applyBorder="1" applyAlignment="1"/>
    <xf numFmtId="43" fontId="4" fillId="0" borderId="0" xfId="0" applyNumberFormat="1" applyFont="1" applyFill="1" applyBorder="1" applyAlignment="1"/>
    <xf numFmtId="37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37" fontId="6" fillId="0" borderId="0" xfId="0" applyNumberFormat="1" applyFont="1" applyFill="1" applyBorder="1" applyAlignment="1"/>
    <xf numFmtId="165" fontId="6" fillId="0" borderId="0" xfId="1" applyNumberFormat="1" applyFont="1" applyFill="1" applyBorder="1" applyAlignment="1"/>
    <xf numFmtId="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center"/>
    </xf>
    <xf numFmtId="165" fontId="4" fillId="0" borderId="0" xfId="1" applyNumberFormat="1" applyFont="1" applyFill="1" applyAlignment="1">
      <alignment horizontal="right"/>
    </xf>
    <xf numFmtId="165" fontId="4" fillId="0" borderId="3" xfId="1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 wrapText="1"/>
    </xf>
    <xf numFmtId="165" fontId="4" fillId="0" borderId="0" xfId="1" applyNumberFormat="1" applyFont="1" applyFill="1" applyBorder="1" applyAlignment="1">
      <alignment horizontal="right"/>
    </xf>
    <xf numFmtId="0" fontId="4" fillId="0" borderId="0" xfId="0" quotePrefix="1" applyFont="1" applyFill="1" applyAlignment="1">
      <alignment wrapText="1"/>
    </xf>
    <xf numFmtId="0" fontId="9" fillId="0" borderId="0" xfId="0" applyFont="1" applyFill="1" applyBorder="1" applyAlignment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4" applyFont="1" applyAlignment="1">
      <alignment vertical="center"/>
    </xf>
    <xf numFmtId="0" fontId="3" fillId="0" borderId="0" xfId="0" applyFont="1" applyAlignment="1">
      <alignment vertical="center"/>
    </xf>
    <xf numFmtId="43" fontId="4" fillId="0" borderId="0" xfId="1" applyFont="1" applyAlignment="1">
      <alignment vertical="center"/>
    </xf>
    <xf numFmtId="43" fontId="4" fillId="0" borderId="0" xfId="1" applyFont="1" applyAlignment="1">
      <alignment horizontal="center" vertical="center"/>
    </xf>
    <xf numFmtId="165" fontId="4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horizontal="center" vertical="center"/>
    </xf>
    <xf numFmtId="165" fontId="4" fillId="0" borderId="4" xfId="1" applyNumberFormat="1" applyFont="1" applyFill="1" applyBorder="1" applyAlignment="1">
      <alignment vertical="center"/>
    </xf>
    <xf numFmtId="165" fontId="4" fillId="0" borderId="5" xfId="1" applyNumberFormat="1" applyFont="1" applyFill="1" applyBorder="1" applyAlignment="1">
      <alignment vertical="center"/>
    </xf>
    <xf numFmtId="165" fontId="4" fillId="0" borderId="3" xfId="1" applyNumberFormat="1" applyFont="1" applyFill="1" applyBorder="1" applyAlignment="1"/>
    <xf numFmtId="165" fontId="4" fillId="0" borderId="4" xfId="1" applyNumberFormat="1" applyFont="1" applyFill="1" applyBorder="1" applyAlignment="1"/>
    <xf numFmtId="165" fontId="4" fillId="0" borderId="5" xfId="1" applyNumberFormat="1" applyFont="1" applyFill="1" applyBorder="1" applyAlignment="1"/>
    <xf numFmtId="0" fontId="3" fillId="0" borderId="0" xfId="0" applyFont="1" applyFill="1"/>
    <xf numFmtId="165" fontId="4" fillId="0" borderId="1" xfId="1" applyNumberFormat="1" applyFont="1" applyFill="1" applyBorder="1" applyAlignment="1"/>
    <xf numFmtId="43" fontId="4" fillId="0" borderId="0" xfId="1" applyFont="1" applyFill="1" applyBorder="1" applyAlignment="1"/>
    <xf numFmtId="164" fontId="4" fillId="0" borderId="0" xfId="0" applyNumberFormat="1" applyFont="1" applyFill="1" applyBorder="1" applyAlignment="1"/>
    <xf numFmtId="0" fontId="4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Alignment="1">
      <alignment vertical="center" wrapText="1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/>
    <xf numFmtId="165" fontId="9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165" fontId="4" fillId="0" borderId="0" xfId="4" applyNumberFormat="1" applyFont="1" applyFill="1" applyBorder="1" applyAlignment="1"/>
    <xf numFmtId="169" fontId="4" fillId="0" borderId="5" xfId="1" applyNumberFormat="1" applyFont="1" applyBorder="1" applyAlignment="1">
      <alignment vertical="center"/>
    </xf>
    <xf numFmtId="169" fontId="4" fillId="0" borderId="0" xfId="1" applyNumberFormat="1" applyFont="1" applyAlignment="1">
      <alignment horizontal="center" vertical="center"/>
    </xf>
    <xf numFmtId="0" fontId="13" fillId="0" borderId="0" xfId="0" applyFont="1" applyFill="1" applyBorder="1" applyAlignment="1"/>
    <xf numFmtId="0" fontId="4" fillId="0" borderId="0" xfId="0" applyFont="1" applyFill="1" applyBorder="1" applyAlignment="1">
      <alignment horizontal="right" vertical="center"/>
    </xf>
    <xf numFmtId="0" fontId="3" fillId="0" borderId="0" xfId="7" applyFont="1" applyFill="1"/>
    <xf numFmtId="165" fontId="4" fillId="0" borderId="3" xfId="0" applyNumberFormat="1" applyFont="1" applyFill="1" applyBorder="1" applyAlignment="1"/>
    <xf numFmtId="0" fontId="12" fillId="0" borderId="0" xfId="0" applyFont="1" applyBorder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165" fontId="4" fillId="4" borderId="5" xfId="1" applyNumberFormat="1" applyFont="1" applyFill="1" applyBorder="1" applyAlignment="1">
      <alignment vertical="center"/>
    </xf>
    <xf numFmtId="165" fontId="4" fillId="4" borderId="0" xfId="1" applyNumberFormat="1" applyFont="1" applyFill="1" applyAlignment="1">
      <alignment horizontal="center" vertical="center"/>
    </xf>
    <xf numFmtId="0" fontId="4" fillId="4" borderId="0" xfId="0" applyFont="1" applyFill="1" applyBorder="1" applyAlignment="1"/>
    <xf numFmtId="164" fontId="4" fillId="4" borderId="0" xfId="4" applyFont="1" applyFill="1" applyAlignment="1">
      <alignment vertical="center"/>
    </xf>
    <xf numFmtId="0" fontId="10" fillId="4" borderId="0" xfId="0" applyFont="1" applyFill="1" applyBorder="1" applyAlignment="1"/>
    <xf numFmtId="165" fontId="4" fillId="4" borderId="0" xfId="1" applyNumberFormat="1" applyFont="1" applyFill="1" applyBorder="1" applyAlignment="1"/>
    <xf numFmtId="43" fontId="4" fillId="0" borderId="0" xfId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165" fontId="12" fillId="0" borderId="0" xfId="13" applyNumberFormat="1" applyFont="1" applyFill="1" applyBorder="1" applyAlignment="1">
      <alignment vertical="center"/>
    </xf>
    <xf numFmtId="165" fontId="4" fillId="0" borderId="4" xfId="1" applyNumberFormat="1" applyFont="1" applyFill="1" applyBorder="1" applyAlignment="1">
      <alignment horizontal="center"/>
    </xf>
    <xf numFmtId="0" fontId="14" fillId="0" borderId="0" xfId="0" applyNumberFormat="1" applyFont="1" applyFill="1" applyAlignment="1">
      <alignment horizontal="left" vertical="center"/>
    </xf>
    <xf numFmtId="0" fontId="15" fillId="0" borderId="0" xfId="0" applyNumberFormat="1" applyFont="1" applyFill="1" applyAlignment="1">
      <alignment horizontal="centerContinuous" vertical="center"/>
    </xf>
    <xf numFmtId="0" fontId="15" fillId="0" borderId="0" xfId="0" applyFont="1" applyFill="1" applyAlignment="1">
      <alignment vertical="center"/>
    </xf>
    <xf numFmtId="0" fontId="15" fillId="0" borderId="0" xfId="0" quotePrefix="1" applyNumberFormat="1" applyFont="1" applyFill="1" applyBorder="1" applyAlignment="1">
      <alignment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5" fillId="0" borderId="3" xfId="0" quotePrefix="1" applyNumberFormat="1" applyFont="1" applyFill="1" applyBorder="1" applyAlignment="1">
      <alignment horizontal="center" vertical="center"/>
    </xf>
    <xf numFmtId="0" fontId="15" fillId="0" borderId="0" xfId="0" quotePrefix="1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vertical="center"/>
    </xf>
    <xf numFmtId="166" fontId="12" fillId="0" borderId="0" xfId="12" applyNumberFormat="1" applyFont="1" applyAlignment="1"/>
    <xf numFmtId="0" fontId="12" fillId="0" borderId="0" xfId="12" applyFont="1" applyAlignment="1"/>
    <xf numFmtId="0" fontId="12" fillId="0" borderId="0" xfId="12" applyFont="1" applyBorder="1" applyAlignment="1"/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2" fillId="0" borderId="0" xfId="12" applyFont="1" applyAlignment="1"/>
    <xf numFmtId="0" fontId="12" fillId="2" borderId="0" xfId="12" applyFont="1" applyFill="1" applyAlignment="1"/>
    <xf numFmtId="165" fontId="12" fillId="0" borderId="1" xfId="1" applyNumberFormat="1" applyFont="1" applyBorder="1" applyAlignment="1"/>
    <xf numFmtId="165" fontId="12" fillId="0" borderId="0" xfId="1" applyNumberFormat="1" applyFont="1" applyAlignment="1"/>
    <xf numFmtId="165" fontId="12" fillId="0" borderId="1" xfId="12" applyNumberFormat="1" applyFont="1" applyFill="1" applyBorder="1" applyAlignment="1"/>
    <xf numFmtId="170" fontId="12" fillId="0" borderId="0" xfId="1" applyNumberFormat="1" applyFont="1" applyBorder="1" applyAlignment="1"/>
    <xf numFmtId="170" fontId="12" fillId="0" borderId="0" xfId="1" applyNumberFormat="1" applyFont="1" applyAlignment="1"/>
    <xf numFmtId="170" fontId="12" fillId="0" borderId="0" xfId="12" applyNumberFormat="1" applyFont="1" applyFill="1" applyBorder="1" applyAlignment="1"/>
    <xf numFmtId="165" fontId="12" fillId="0" borderId="0" xfId="12" applyNumberFormat="1" applyFont="1" applyFill="1" applyBorder="1" applyAlignment="1"/>
    <xf numFmtId="165" fontId="12" fillId="0" borderId="0" xfId="6" applyNumberFormat="1" applyFont="1" applyFill="1" applyBorder="1" applyAlignment="1">
      <alignment horizontal="right"/>
    </xf>
    <xf numFmtId="0" fontId="12" fillId="0" borderId="0" xfId="12" applyFont="1" applyFill="1" applyAlignment="1"/>
    <xf numFmtId="0" fontId="12" fillId="0" borderId="0" xfId="0" applyFont="1" applyFill="1" applyBorder="1" applyAlignment="1">
      <alignment horizontal="center" vertical="center" wrapText="1"/>
    </xf>
    <xf numFmtId="49" fontId="12" fillId="0" borderId="0" xfId="12" applyNumberFormat="1" applyFont="1" applyFill="1" applyBorder="1" applyAlignment="1">
      <alignment horizontal="center"/>
    </xf>
    <xf numFmtId="0" fontId="12" fillId="0" borderId="0" xfId="0" applyFont="1" applyFill="1" applyBorder="1" applyAlignment="1"/>
    <xf numFmtId="0" fontId="12" fillId="0" borderId="0" xfId="0" applyFont="1" applyBorder="1" applyAlignment="1"/>
    <xf numFmtId="43" fontId="12" fillId="0" borderId="0" xfId="1" applyFont="1" applyAlignment="1"/>
    <xf numFmtId="166" fontId="12" fillId="0" borderId="0" xfId="12" applyNumberFormat="1" applyFont="1" applyFill="1" applyAlignment="1"/>
    <xf numFmtId="0" fontId="12" fillId="0" borderId="0" xfId="0" applyFont="1" applyFill="1" applyBorder="1" applyAlignment="1">
      <alignment horizontal="right" vertical="center"/>
    </xf>
    <xf numFmtId="0" fontId="2" fillId="0" borderId="0" xfId="11" applyFont="1" applyFill="1" applyAlignment="1"/>
    <xf numFmtId="0" fontId="2" fillId="0" borderId="0" xfId="8" applyFont="1" applyFill="1" applyBorder="1" applyAlignment="1"/>
    <xf numFmtId="0" fontId="12" fillId="0" borderId="0" xfId="12" applyFont="1" applyFill="1" applyBorder="1" applyAlignment="1"/>
    <xf numFmtId="0" fontId="2" fillId="0" borderId="0" xfId="12" applyFont="1" applyFill="1" applyAlignment="1"/>
    <xf numFmtId="165" fontId="12" fillId="0" borderId="0" xfId="1" applyNumberFormat="1" applyFont="1" applyFill="1" applyAlignment="1"/>
    <xf numFmtId="165" fontId="12" fillId="0" borderId="1" xfId="1" applyNumberFormat="1" applyFont="1" applyFill="1" applyBorder="1" applyAlignment="1"/>
    <xf numFmtId="170" fontId="12" fillId="0" borderId="0" xfId="1" applyNumberFormat="1" applyFont="1" applyFill="1" applyBorder="1" applyAlignment="1"/>
    <xf numFmtId="170" fontId="12" fillId="0" borderId="0" xfId="1" applyNumberFormat="1" applyFont="1" applyFill="1" applyAlignment="1"/>
    <xf numFmtId="43" fontId="12" fillId="0" borderId="0" xfId="1" applyFont="1" applyFill="1" applyAlignment="1"/>
    <xf numFmtId="165" fontId="12" fillId="0" borderId="0" xfId="12" applyNumberFormat="1" applyFont="1" applyFill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Continuous" vertical="center"/>
    </xf>
    <xf numFmtId="164" fontId="4" fillId="0" borderId="0" xfId="1" applyNumberFormat="1" applyFont="1" applyFill="1" applyAlignment="1">
      <alignment vertical="center"/>
    </xf>
    <xf numFmtId="0" fontId="4" fillId="0" borderId="0" xfId="0" quotePrefix="1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quotePrefix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left" vertical="top"/>
    </xf>
    <xf numFmtId="168" fontId="17" fillId="0" borderId="0" xfId="1" applyNumberFormat="1" applyFont="1" applyFill="1" applyBorder="1" applyAlignment="1"/>
    <xf numFmtId="43" fontId="17" fillId="0" borderId="0" xfId="1" applyFont="1" applyFill="1" applyBorder="1" applyAlignment="1"/>
    <xf numFmtId="165" fontId="4" fillId="0" borderId="2" xfId="1" applyNumberFormat="1" applyFont="1" applyFill="1" applyBorder="1" applyAlignment="1">
      <alignment horizontal="right"/>
    </xf>
    <xf numFmtId="0" fontId="16" fillId="0" borderId="0" xfId="0" applyFont="1" applyFill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5" fontId="12" fillId="0" borderId="0" xfId="12" applyNumberFormat="1" applyFont="1" applyAlignment="1"/>
    <xf numFmtId="37" fontId="17" fillId="0" borderId="0" xfId="0" applyNumberFormat="1" applyFont="1" applyFill="1" applyBorder="1" applyAlignment="1"/>
    <xf numFmtId="165" fontId="17" fillId="0" borderId="0" xfId="1" applyNumberFormat="1" applyFont="1" applyFill="1" applyBorder="1" applyAlignment="1"/>
    <xf numFmtId="0" fontId="18" fillId="0" borderId="0" xfId="0" applyFont="1" applyFill="1" applyBorder="1" applyAlignment="1"/>
    <xf numFmtId="0" fontId="4" fillId="0" borderId="0" xfId="0" quotePrefix="1" applyNumberFormat="1" applyFont="1" applyFill="1" applyBorder="1" applyAlignment="1">
      <alignment vertical="top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0" xfId="12" applyFont="1" applyAlignment="1">
      <alignment horizontal="center"/>
    </xf>
    <xf numFmtId="0" fontId="12" fillId="0" borderId="4" xfId="0" applyFont="1" applyFill="1" applyBorder="1" applyAlignment="1">
      <alignment horizontal="center" vertical="center"/>
    </xf>
    <xf numFmtId="0" fontId="12" fillId="0" borderId="0" xfId="12" applyFont="1" applyFill="1" applyAlignment="1">
      <alignment horizontal="center"/>
    </xf>
    <xf numFmtId="0" fontId="15" fillId="0" borderId="4" xfId="0" applyNumberFormat="1" applyFont="1" applyFill="1" applyBorder="1" applyAlignment="1">
      <alignment horizontal="center" vertical="center"/>
    </xf>
    <xf numFmtId="37" fontId="15" fillId="0" borderId="0" xfId="0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vertical="center"/>
    </xf>
    <xf numFmtId="169" fontId="4" fillId="0" borderId="0" xfId="1" applyNumberFormat="1" applyFont="1" applyBorder="1" applyAlignment="1">
      <alignment vertical="center"/>
    </xf>
    <xf numFmtId="165" fontId="4" fillId="4" borderId="0" xfId="1" applyNumberFormat="1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43" fontId="4" fillId="0" borderId="0" xfId="1" applyFont="1" applyFill="1" applyBorder="1" applyAlignment="1">
      <alignment horizontal="center"/>
    </xf>
    <xf numFmtId="164" fontId="4" fillId="0" borderId="0" xfId="4" applyFont="1" applyAlignment="1">
      <alignment horizontal="center" vertical="center"/>
    </xf>
    <xf numFmtId="164" fontId="4" fillId="4" borderId="0" xfId="4" applyFont="1" applyFill="1" applyAlignment="1">
      <alignment horizontal="center" vertical="center"/>
    </xf>
    <xf numFmtId="0" fontId="4" fillId="5" borderId="0" xfId="0" applyFont="1" applyFill="1" applyAlignment="1">
      <alignment wrapText="1"/>
    </xf>
    <xf numFmtId="0" fontId="4" fillId="5" borderId="0" xfId="0" applyFont="1" applyFill="1" applyBorder="1" applyAlignment="1">
      <alignment horizontal="center"/>
    </xf>
    <xf numFmtId="0" fontId="4" fillId="5" borderId="0" xfId="0" applyFont="1" applyFill="1" applyBorder="1" applyAlignment="1"/>
    <xf numFmtId="165" fontId="4" fillId="5" borderId="0" xfId="1" applyNumberFormat="1" applyFont="1" applyFill="1" applyAlignment="1">
      <alignment horizontal="right"/>
    </xf>
    <xf numFmtId="165" fontId="4" fillId="5" borderId="0" xfId="1" applyNumberFormat="1" applyFont="1" applyFill="1" applyBorder="1" applyAlignment="1">
      <alignment horizontal="right"/>
    </xf>
    <xf numFmtId="43" fontId="4" fillId="5" borderId="0" xfId="1" applyFont="1" applyFill="1" applyBorder="1" applyAlignment="1"/>
    <xf numFmtId="169" fontId="4" fillId="0" borderId="5" xfId="1" applyNumberFormat="1" applyFont="1" applyFill="1" applyBorder="1" applyAlignment="1">
      <alignment vertical="center"/>
    </xf>
    <xf numFmtId="169" fontId="4" fillId="0" borderId="0" xfId="1" applyNumberFormat="1" applyFont="1" applyFill="1" applyAlignment="1">
      <alignment horizontal="center" vertical="center"/>
    </xf>
    <xf numFmtId="165" fontId="4" fillId="0" borderId="0" xfId="4" applyNumberFormat="1" applyFont="1" applyFill="1" applyBorder="1" applyAlignment="1">
      <alignment horizontal="center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4" xfId="0" quotePrefix="1" applyNumberFormat="1" applyFont="1" applyFill="1" applyBorder="1" applyAlignment="1">
      <alignment horizontal="center" vertical="center"/>
    </xf>
    <xf numFmtId="0" fontId="15" fillId="0" borderId="4" xfId="0" quotePrefix="1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4" fillId="6" borderId="0" xfId="0" applyFont="1" applyFill="1" applyAlignment="1">
      <alignment wrapText="1"/>
    </xf>
    <xf numFmtId="0" fontId="4" fillId="6" borderId="0" xfId="0" applyFont="1" applyFill="1" applyBorder="1" applyAlignment="1">
      <alignment horizontal="center"/>
    </xf>
    <xf numFmtId="0" fontId="4" fillId="6" borderId="0" xfId="0" applyFont="1" applyFill="1" applyBorder="1" applyAlignment="1"/>
    <xf numFmtId="165" fontId="4" fillId="6" borderId="0" xfId="1" applyNumberFormat="1" applyFont="1" applyFill="1" applyAlignment="1">
      <alignment horizontal="right"/>
    </xf>
    <xf numFmtId="43" fontId="4" fillId="6" borderId="0" xfId="1" applyFont="1" applyFill="1" applyBorder="1" applyAlignment="1"/>
    <xf numFmtId="0" fontId="15" fillId="0" borderId="2" xfId="0" quotePrefix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/>
    </xf>
    <xf numFmtId="0" fontId="13" fillId="3" borderId="0" xfId="0" applyFont="1" applyFill="1" applyBorder="1" applyAlignment="1"/>
    <xf numFmtId="0" fontId="4" fillId="3" borderId="0" xfId="0" applyFont="1" applyFill="1" applyBorder="1" applyAlignment="1"/>
    <xf numFmtId="3" fontId="4" fillId="3" borderId="0" xfId="1" applyNumberFormat="1" applyFont="1" applyFill="1" applyBorder="1" applyAlignment="1"/>
    <xf numFmtId="0" fontId="4" fillId="3" borderId="0" xfId="0" applyFont="1" applyFill="1" applyBorder="1" applyAlignment="1">
      <alignment horizontal="center"/>
    </xf>
    <xf numFmtId="165" fontId="4" fillId="3" borderId="4" xfId="1" applyNumberFormat="1" applyFont="1" applyFill="1" applyBorder="1" applyAlignment="1">
      <alignment vertical="center"/>
    </xf>
    <xf numFmtId="165" fontId="4" fillId="3" borderId="4" xfId="1" applyNumberFormat="1" applyFont="1" applyFill="1" applyBorder="1" applyAlignment="1"/>
    <xf numFmtId="165" fontId="4" fillId="3" borderId="0" xfId="1" applyNumberFormat="1" applyFont="1" applyFill="1" applyBorder="1" applyAlignment="1"/>
    <xf numFmtId="165" fontId="4" fillId="3" borderId="4" xfId="1" applyNumberFormat="1" applyFont="1" applyFill="1" applyBorder="1" applyAlignment="1">
      <alignment horizontal="right"/>
    </xf>
    <xf numFmtId="169" fontId="4" fillId="0" borderId="0" xfId="1" applyNumberFormat="1" applyFont="1" applyFill="1" applyBorder="1" applyAlignment="1">
      <alignment vertical="center"/>
    </xf>
    <xf numFmtId="0" fontId="15" fillId="0" borderId="3" xfId="0" quotePrefix="1" applyNumberFormat="1" applyFont="1" applyFill="1" applyBorder="1" applyAlignment="1">
      <alignment horizontal="center" vertical="center"/>
    </xf>
    <xf numFmtId="169" fontId="4" fillId="0" borderId="0" xfId="1" applyNumberFormat="1" applyFont="1" applyFill="1" applyBorder="1" applyAlignment="1"/>
    <xf numFmtId="0" fontId="4" fillId="0" borderId="4" xfId="0" applyFont="1" applyFill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4" xfId="0" quotePrefix="1" applyNumberFormat="1" applyFont="1" applyFill="1" applyBorder="1" applyAlignment="1">
      <alignment horizontal="center" vertical="center"/>
    </xf>
    <xf numFmtId="37" fontId="15" fillId="0" borderId="4" xfId="0" applyNumberFormat="1" applyFont="1" applyFill="1" applyBorder="1" applyAlignment="1">
      <alignment horizontal="center" vertical="center"/>
    </xf>
    <xf numFmtId="0" fontId="15" fillId="0" borderId="4" xfId="0" quotePrefix="1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5" fillId="0" borderId="3" xfId="0" quotePrefix="1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37" fontId="4" fillId="0" borderId="4" xfId="0" applyNumberFormat="1" applyFont="1" applyFill="1" applyBorder="1" applyAlignment="1">
      <alignment horizontal="center" vertical="top"/>
    </xf>
    <xf numFmtId="37" fontId="4" fillId="0" borderId="4" xfId="0" quotePrefix="1" applyNumberFormat="1" applyFont="1" applyFill="1" applyBorder="1" applyAlignment="1">
      <alignment horizontal="center" vertical="top"/>
    </xf>
  </cellXfs>
  <cellStyles count="14">
    <cellStyle name="Comma" xfId="1" builtinId="3"/>
    <cellStyle name="Comma 2" xfId="2"/>
    <cellStyle name="Comma 2 2" xfId="3"/>
    <cellStyle name="Comma 2 3" xfId="13"/>
    <cellStyle name="Comma 3" xfId="4"/>
    <cellStyle name="Comma 3 2" xfId="5"/>
    <cellStyle name="Comma 4" xfId="6"/>
    <cellStyle name="Normal" xfId="0" builtinId="0"/>
    <cellStyle name="Normal 12" xfId="7"/>
    <cellStyle name="Normal 2" xfId="8"/>
    <cellStyle name="Normal 2 2" xfId="9"/>
    <cellStyle name="Normal 9" xfId="10"/>
    <cellStyle name="Normal_mic007a071c-06t-1 Rev 6" xfId="11"/>
    <cellStyle name="ปกติ 2" xfId="12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95250</xdr:colOff>
      <xdr:row>11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8711045" y="235527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95250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91440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12</xdr:col>
      <xdr:colOff>95250</xdr:colOff>
      <xdr:row>56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9982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95250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86042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0.222\akp-tm\TM\2021\03.31.2021\TM_03.31.2021_TE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/Desktop/&#3652;&#3615;&#3621;&#3660;&#3591;&#3634;&#3609;/Draff%20&#3591;&#3610;/TM/&#3605;&#3657;&#3609;&#3593;&#3610;&#3633;&#3610;/ECF/ECF_03%2031%2019_TE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_BS"/>
      <sheetName val="T_PL"/>
      <sheetName val="T_EQ Conso"/>
      <sheetName val="T_EQ Company"/>
      <sheetName val="T CF"/>
      <sheetName val="ENG_BS"/>
      <sheetName val="ENG_PL"/>
      <sheetName val="ENG_SE Conso"/>
      <sheetName val="ENG SE Company"/>
      <sheetName val="ENG_CF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S_T"/>
      <sheetName val="PL_T"/>
      <sheetName val="CE_T Conso"/>
      <sheetName val="CE_T Company"/>
      <sheetName val=" CF_T"/>
      <sheetName val="BS_E"/>
      <sheetName val="PL_E"/>
      <sheetName val="CE_E Conso"/>
      <sheetName val="CE_E Company"/>
      <sheetName val=" CF_E"/>
      <sheetName val="Sheet1"/>
    </sheetNames>
    <sheetDataSet>
      <sheetData sheetId="0"/>
      <sheetData sheetId="1"/>
      <sheetData sheetId="2">
        <row r="5">
          <cell r="E5" t="str">
            <v>พันบาท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N105"/>
  <sheetViews>
    <sheetView tabSelected="1" view="pageBreakPreview" zoomScale="120" zoomScaleNormal="110" zoomScaleSheetLayoutView="120" workbookViewId="0">
      <selection activeCell="A4" sqref="A4"/>
    </sheetView>
  </sheetViews>
  <sheetFormatPr defaultColWidth="9" defaultRowHeight="23.25" customHeight="1"/>
  <cols>
    <col min="1" max="1" width="55.85546875" style="7" customWidth="1"/>
    <col min="2" max="2" width="8.7109375" style="25" customWidth="1"/>
    <col min="3" max="3" width="2.42578125" style="7" customWidth="1"/>
    <col min="4" max="4" width="15.7109375" style="4" customWidth="1"/>
    <col min="5" max="5" width="2.42578125" style="7" customWidth="1"/>
    <col min="6" max="6" width="15.42578125" style="7" customWidth="1"/>
    <col min="7" max="7" width="2.42578125" style="7" customWidth="1"/>
    <col min="8" max="8" width="15.7109375" style="7" customWidth="1"/>
    <col min="9" max="9" width="2.42578125" style="50" customWidth="1"/>
    <col min="10" max="10" width="15.42578125" style="7" customWidth="1"/>
    <col min="11" max="11" width="11" style="7" bestFit="1" customWidth="1"/>
    <col min="12" max="16384" width="9" style="7"/>
  </cols>
  <sheetData>
    <row r="1" spans="1:14" ht="23.25" customHeight="1">
      <c r="A1" s="48" t="s">
        <v>170</v>
      </c>
    </row>
    <row r="2" spans="1:14" ht="23.25" customHeight="1">
      <c r="A2" s="10" t="s">
        <v>21</v>
      </c>
      <c r="F2" s="7" t="s">
        <v>20</v>
      </c>
    </row>
    <row r="3" spans="1:14" ht="23.25" customHeight="1">
      <c r="A3" s="10" t="s">
        <v>195</v>
      </c>
    </row>
    <row r="5" spans="1:14" ht="23.25" customHeight="1">
      <c r="A5" s="126" t="s">
        <v>0</v>
      </c>
    </row>
    <row r="6" spans="1:14" ht="23.25" customHeight="1">
      <c r="A6" s="126"/>
    </row>
    <row r="7" spans="1:14" s="35" customFormat="1" ht="23.25" customHeight="1">
      <c r="A7" s="127"/>
      <c r="B7" s="128"/>
      <c r="C7" s="128"/>
      <c r="D7" s="195" t="s">
        <v>107</v>
      </c>
      <c r="E7" s="195"/>
      <c r="F7" s="195"/>
      <c r="G7" s="195"/>
      <c r="H7" s="195"/>
      <c r="I7" s="195"/>
      <c r="J7" s="195"/>
      <c r="N7" s="129"/>
    </row>
    <row r="8" spans="1:14" s="35" customFormat="1" ht="23.25" customHeight="1">
      <c r="A8" s="127"/>
      <c r="C8" s="128"/>
      <c r="D8" s="196" t="s">
        <v>125</v>
      </c>
      <c r="E8" s="196"/>
      <c r="F8" s="196"/>
      <c r="G8" s="130"/>
      <c r="H8" s="197" t="s">
        <v>126</v>
      </c>
      <c r="I8" s="198"/>
      <c r="J8" s="198"/>
      <c r="N8" s="129"/>
    </row>
    <row r="9" spans="1:14" s="35" customFormat="1" ht="23.25" customHeight="1">
      <c r="A9" s="127"/>
      <c r="C9" s="128"/>
      <c r="D9" s="131" t="s">
        <v>196</v>
      </c>
      <c r="E9" s="132"/>
      <c r="F9" s="131" t="s">
        <v>197</v>
      </c>
      <c r="G9" s="130"/>
      <c r="H9" s="131" t="str">
        <f>+D9</f>
        <v>30 มิถุนายน 2564</v>
      </c>
      <c r="I9" s="132"/>
      <c r="J9" s="131" t="str">
        <f>+F9</f>
        <v>31 ธันวาคม 2563</v>
      </c>
      <c r="N9" s="129"/>
    </row>
    <row r="10" spans="1:14" s="35" customFormat="1" ht="23.25" customHeight="1">
      <c r="A10" s="127"/>
      <c r="B10" s="59"/>
      <c r="C10" s="128"/>
      <c r="D10" s="9" t="s">
        <v>108</v>
      </c>
      <c r="E10" s="132"/>
      <c r="F10" s="132"/>
      <c r="G10" s="130"/>
      <c r="H10" s="9" t="s">
        <v>108</v>
      </c>
      <c r="I10" s="132"/>
      <c r="N10" s="129"/>
    </row>
    <row r="11" spans="1:14" s="35" customFormat="1" ht="23.25" customHeight="1">
      <c r="A11" s="127"/>
      <c r="B11" s="133" t="s">
        <v>5</v>
      </c>
      <c r="C11" s="128"/>
      <c r="D11" s="80" t="s">
        <v>109</v>
      </c>
      <c r="E11" s="132"/>
      <c r="F11" s="134" t="s">
        <v>110</v>
      </c>
      <c r="G11" s="130"/>
      <c r="H11" s="80" t="s">
        <v>109</v>
      </c>
      <c r="I11" s="132"/>
      <c r="J11" s="174" t="s">
        <v>110</v>
      </c>
      <c r="N11" s="129"/>
    </row>
    <row r="12" spans="1:14" ht="23.25" customHeight="1">
      <c r="A12" s="10" t="s">
        <v>1</v>
      </c>
      <c r="F12" s="4"/>
      <c r="G12" s="4"/>
      <c r="H12" s="4"/>
    </row>
    <row r="13" spans="1:14" ht="23.25" customHeight="1">
      <c r="A13" s="11" t="s">
        <v>19</v>
      </c>
      <c r="D13" s="26">
        <v>201286</v>
      </c>
      <c r="E13" s="12"/>
      <c r="F13" s="26">
        <f>71153+100087</f>
        <v>171240</v>
      </c>
      <c r="G13" s="26"/>
      <c r="H13" s="26">
        <v>53207</v>
      </c>
      <c r="J13" s="26">
        <v>53479</v>
      </c>
    </row>
    <row r="14" spans="1:14" s="179" customFormat="1" ht="23.25" hidden="1" customHeight="1">
      <c r="A14" s="177" t="s">
        <v>127</v>
      </c>
      <c r="B14" s="178"/>
      <c r="D14" s="26">
        <v>0</v>
      </c>
      <c r="E14" s="12"/>
      <c r="F14" s="26">
        <v>0</v>
      </c>
      <c r="G14" s="26"/>
      <c r="H14" s="26">
        <v>0</v>
      </c>
      <c r="I14" s="181"/>
      <c r="J14" s="180">
        <v>0</v>
      </c>
    </row>
    <row r="15" spans="1:14" s="179" customFormat="1" ht="23.25" hidden="1" customHeight="1">
      <c r="A15" s="177" t="s">
        <v>184</v>
      </c>
      <c r="B15" s="178"/>
      <c r="D15" s="26"/>
      <c r="E15" s="12"/>
      <c r="F15" s="26">
        <v>0</v>
      </c>
      <c r="G15" s="26"/>
      <c r="H15" s="26"/>
      <c r="I15" s="181"/>
      <c r="J15" s="180">
        <v>0</v>
      </c>
    </row>
    <row r="16" spans="1:14" ht="23.25" customHeight="1">
      <c r="A16" s="11" t="s">
        <v>101</v>
      </c>
      <c r="B16" s="25" t="s">
        <v>217</v>
      </c>
      <c r="D16" s="26">
        <v>189801</v>
      </c>
      <c r="E16" s="12"/>
      <c r="F16" s="26">
        <v>209108</v>
      </c>
      <c r="G16" s="26"/>
      <c r="H16" s="26">
        <v>189887</v>
      </c>
      <c r="J16" s="26">
        <v>209108</v>
      </c>
    </row>
    <row r="17" spans="1:10" ht="23.25" customHeight="1">
      <c r="A17" s="11" t="s">
        <v>86</v>
      </c>
      <c r="D17" s="26">
        <v>148549</v>
      </c>
      <c r="E17" s="12"/>
      <c r="F17" s="26">
        <v>150179</v>
      </c>
      <c r="G17" s="26"/>
      <c r="H17" s="26">
        <v>148549</v>
      </c>
      <c r="J17" s="26">
        <v>150179</v>
      </c>
    </row>
    <row r="18" spans="1:10" ht="23.25" hidden="1" customHeight="1">
      <c r="A18" s="11" t="s">
        <v>198</v>
      </c>
      <c r="B18" s="25">
        <v>10</v>
      </c>
      <c r="D18" s="26">
        <v>0</v>
      </c>
      <c r="E18" s="12"/>
      <c r="F18" s="26">
        <v>0</v>
      </c>
      <c r="G18" s="26"/>
      <c r="H18" s="26"/>
      <c r="J18" s="26">
        <v>0</v>
      </c>
    </row>
    <row r="19" spans="1:10" ht="23.25" customHeight="1">
      <c r="A19" s="11" t="s">
        <v>18</v>
      </c>
      <c r="D19" s="26"/>
      <c r="E19" s="12"/>
      <c r="F19" s="26"/>
      <c r="G19" s="26"/>
      <c r="H19" s="26"/>
      <c r="J19" s="26"/>
    </row>
    <row r="20" spans="1:10" ht="23.25" customHeight="1">
      <c r="A20" s="32" t="s">
        <v>93</v>
      </c>
      <c r="D20" s="26">
        <v>8477</v>
      </c>
      <c r="E20" s="12"/>
      <c r="F20" s="26">
        <v>3551</v>
      </c>
      <c r="G20" s="26"/>
      <c r="H20" s="26">
        <v>8477</v>
      </c>
      <c r="J20" s="26">
        <v>3551</v>
      </c>
    </row>
    <row r="21" spans="1:10" ht="23.25" customHeight="1">
      <c r="A21" s="32" t="s">
        <v>82</v>
      </c>
      <c r="D21" s="26">
        <v>5356</v>
      </c>
      <c r="E21" s="12"/>
      <c r="F21" s="26">
        <v>4954</v>
      </c>
      <c r="G21" s="26"/>
      <c r="H21" s="26">
        <v>5349</v>
      </c>
      <c r="J21" s="26">
        <v>4580</v>
      </c>
    </row>
    <row r="22" spans="1:10" ht="23.25" customHeight="1">
      <c r="A22" s="32" t="s">
        <v>85</v>
      </c>
      <c r="D22" s="26">
        <v>3456</v>
      </c>
      <c r="E22" s="12"/>
      <c r="F22" s="26">
        <v>2449</v>
      </c>
      <c r="G22" s="26"/>
      <c r="H22" s="26">
        <v>1848</v>
      </c>
      <c r="J22" s="26">
        <v>1961</v>
      </c>
    </row>
    <row r="23" spans="1:10" ht="23.25" customHeight="1">
      <c r="A23" s="32" t="s">
        <v>203</v>
      </c>
      <c r="B23" s="25">
        <v>3</v>
      </c>
      <c r="D23" s="26">
        <v>1303</v>
      </c>
      <c r="E23" s="12"/>
      <c r="F23" s="26">
        <v>1966</v>
      </c>
      <c r="G23" s="26"/>
      <c r="H23" s="26">
        <v>1232</v>
      </c>
      <c r="J23" s="26">
        <v>1966</v>
      </c>
    </row>
    <row r="24" spans="1:10" ht="23.25" customHeight="1">
      <c r="A24" s="32" t="s">
        <v>83</v>
      </c>
      <c r="D24" s="26">
        <v>30</v>
      </c>
      <c r="E24" s="12"/>
      <c r="F24" s="26">
        <v>1576</v>
      </c>
      <c r="G24" s="26"/>
      <c r="H24" s="26">
        <v>0</v>
      </c>
      <c r="J24" s="26">
        <v>1449</v>
      </c>
    </row>
    <row r="25" spans="1:10" ht="23.25" customHeight="1">
      <c r="A25" s="32" t="s">
        <v>199</v>
      </c>
      <c r="B25" s="25">
        <v>3</v>
      </c>
      <c r="D25" s="26">
        <v>0</v>
      </c>
      <c r="E25" s="12"/>
      <c r="F25" s="26">
        <v>48400</v>
      </c>
      <c r="G25" s="26"/>
      <c r="H25" s="26">
        <v>0</v>
      </c>
      <c r="J25" s="26">
        <v>48400</v>
      </c>
    </row>
    <row r="26" spans="1:10" ht="23.25" customHeight="1">
      <c r="A26" s="14" t="s">
        <v>2</v>
      </c>
      <c r="D26" s="27">
        <f>SUM(D13:D25)</f>
        <v>558258</v>
      </c>
      <c r="E26" s="12"/>
      <c r="F26" s="27">
        <f>SUM(F13:F25)</f>
        <v>593423</v>
      </c>
      <c r="G26" s="31"/>
      <c r="H26" s="27">
        <f>SUM(H13:H25)</f>
        <v>408549</v>
      </c>
      <c r="J26" s="27">
        <f>SUM(J13:J25)</f>
        <v>474673</v>
      </c>
    </row>
    <row r="27" spans="1:10" ht="23.25" customHeight="1">
      <c r="A27" s="14"/>
      <c r="E27" s="12"/>
      <c r="F27" s="15"/>
      <c r="G27" s="15"/>
      <c r="H27" s="15"/>
      <c r="J27" s="12"/>
    </row>
    <row r="28" spans="1:10" ht="23.25" customHeight="1">
      <c r="A28" s="14" t="s">
        <v>3</v>
      </c>
      <c r="E28" s="12"/>
      <c r="F28" s="15"/>
      <c r="G28" s="15"/>
      <c r="H28" s="15"/>
      <c r="J28" s="12"/>
    </row>
    <row r="29" spans="1:10" ht="23.25" customHeight="1">
      <c r="A29" s="11" t="s">
        <v>200</v>
      </c>
      <c r="E29" s="12"/>
      <c r="F29" s="15"/>
      <c r="G29" s="15"/>
      <c r="H29" s="15"/>
      <c r="J29" s="12"/>
    </row>
    <row r="30" spans="1:10" ht="23.25" customHeight="1">
      <c r="A30" s="11" t="s">
        <v>201</v>
      </c>
      <c r="D30" s="26">
        <v>8104</v>
      </c>
      <c r="E30" s="26"/>
      <c r="F30" s="26">
        <v>8179</v>
      </c>
      <c r="G30" s="26"/>
      <c r="H30" s="26">
        <v>8104</v>
      </c>
      <c r="I30" s="26"/>
      <c r="J30" s="26">
        <v>8179</v>
      </c>
    </row>
    <row r="31" spans="1:10" ht="23.25" customHeight="1">
      <c r="A31" s="11" t="s">
        <v>202</v>
      </c>
      <c r="D31" s="26">
        <v>2979</v>
      </c>
      <c r="E31" s="26"/>
      <c r="F31" s="26">
        <v>2979</v>
      </c>
      <c r="G31" s="26"/>
      <c r="H31" s="26">
        <v>2979</v>
      </c>
      <c r="I31" s="26"/>
      <c r="J31" s="26">
        <v>2979</v>
      </c>
    </row>
    <row r="32" spans="1:10" ht="23.25" customHeight="1">
      <c r="A32" s="11" t="s">
        <v>159</v>
      </c>
      <c r="B32" s="25">
        <v>1</v>
      </c>
      <c r="D32" s="26">
        <v>0</v>
      </c>
      <c r="E32" s="26"/>
      <c r="F32" s="26">
        <v>0</v>
      </c>
      <c r="G32" s="26"/>
      <c r="H32" s="26">
        <v>240000</v>
      </c>
      <c r="I32" s="26"/>
      <c r="J32" s="26">
        <v>100000</v>
      </c>
    </row>
    <row r="33" spans="1:12" ht="23.25" customHeight="1">
      <c r="A33" s="11" t="s">
        <v>34</v>
      </c>
      <c r="D33" s="26">
        <v>185373</v>
      </c>
      <c r="E33" s="26"/>
      <c r="F33" s="26">
        <v>121390</v>
      </c>
      <c r="G33" s="26"/>
      <c r="H33" s="26">
        <v>115999</v>
      </c>
      <c r="I33" s="26"/>
      <c r="J33" s="26">
        <v>116183</v>
      </c>
    </row>
    <row r="34" spans="1:12" ht="23.25" customHeight="1">
      <c r="A34" s="11" t="s">
        <v>188</v>
      </c>
      <c r="B34" s="25">
        <v>3</v>
      </c>
      <c r="D34" s="26">
        <v>15565</v>
      </c>
      <c r="E34" s="26"/>
      <c r="F34" s="26">
        <v>3057</v>
      </c>
      <c r="G34" s="26"/>
      <c r="H34" s="26">
        <v>15565</v>
      </c>
      <c r="I34" s="26"/>
      <c r="J34" s="26">
        <v>3057</v>
      </c>
    </row>
    <row r="35" spans="1:12" ht="23.25" customHeight="1">
      <c r="A35" s="11" t="s">
        <v>35</v>
      </c>
      <c r="D35" s="26">
        <v>3901</v>
      </c>
      <c r="E35" s="26"/>
      <c r="F35" s="26">
        <v>3291</v>
      </c>
      <c r="G35" s="26"/>
      <c r="H35" s="26">
        <v>3505</v>
      </c>
      <c r="I35" s="26"/>
      <c r="J35" s="26">
        <v>2874</v>
      </c>
    </row>
    <row r="36" spans="1:12" ht="23.25" customHeight="1">
      <c r="A36" s="11" t="s">
        <v>37</v>
      </c>
      <c r="B36" s="25">
        <v>7</v>
      </c>
      <c r="D36" s="26">
        <v>3089</v>
      </c>
      <c r="E36" s="26"/>
      <c r="F36" s="26">
        <v>2900</v>
      </c>
      <c r="G36" s="26"/>
      <c r="H36" s="26">
        <v>3089</v>
      </c>
      <c r="I36" s="26"/>
      <c r="J36" s="26">
        <v>2900</v>
      </c>
      <c r="K36" s="12"/>
    </row>
    <row r="37" spans="1:12" ht="23.25" customHeight="1">
      <c r="A37" s="11" t="s">
        <v>94</v>
      </c>
      <c r="D37" s="26">
        <v>1152</v>
      </c>
      <c r="E37" s="26"/>
      <c r="F37" s="26">
        <v>1152</v>
      </c>
      <c r="G37" s="26"/>
      <c r="H37" s="26">
        <v>1137</v>
      </c>
      <c r="I37" s="26"/>
      <c r="J37" s="26">
        <v>1137</v>
      </c>
      <c r="L37" s="135"/>
    </row>
    <row r="38" spans="1:12" ht="23.25" customHeight="1">
      <c r="A38" s="14" t="s">
        <v>13</v>
      </c>
      <c r="D38" s="27">
        <f>SUM(D30:D37)</f>
        <v>220163</v>
      </c>
      <c r="E38" s="12"/>
      <c r="F38" s="27">
        <f>SUM(F30:F37)</f>
        <v>142948</v>
      </c>
      <c r="G38" s="31"/>
      <c r="H38" s="27">
        <f>SUM(H30:H37)</f>
        <v>390378</v>
      </c>
      <c r="I38" s="12"/>
      <c r="J38" s="27">
        <f>SUM(J30:J37)</f>
        <v>237309</v>
      </c>
    </row>
    <row r="39" spans="1:12" ht="23.25" customHeight="1">
      <c r="A39" s="14"/>
      <c r="E39" s="12"/>
      <c r="F39" s="15"/>
      <c r="G39" s="15"/>
      <c r="H39" s="4"/>
      <c r="I39" s="12"/>
      <c r="J39" s="15"/>
    </row>
    <row r="40" spans="1:12" ht="23.25" customHeight="1" thickBot="1">
      <c r="A40" s="10" t="s">
        <v>4</v>
      </c>
      <c r="D40" s="29">
        <f>D26+D38</f>
        <v>778421</v>
      </c>
      <c r="E40" s="12"/>
      <c r="F40" s="29">
        <f>F26+F38</f>
        <v>736371</v>
      </c>
      <c r="G40" s="31"/>
      <c r="H40" s="29">
        <f>H26+H38</f>
        <v>798927</v>
      </c>
      <c r="I40" s="12"/>
      <c r="J40" s="29">
        <f>J26+J38</f>
        <v>711982</v>
      </c>
    </row>
    <row r="41" spans="1:12" ht="23.25" customHeight="1" thickTop="1">
      <c r="A41" s="10"/>
      <c r="E41" s="12"/>
      <c r="F41" s="4"/>
      <c r="G41" s="4"/>
      <c r="H41" s="4"/>
      <c r="J41" s="12"/>
    </row>
    <row r="42" spans="1:12" ht="23.25" customHeight="1">
      <c r="A42" s="7" t="s">
        <v>111</v>
      </c>
      <c r="E42" s="12"/>
      <c r="F42" s="4"/>
      <c r="G42" s="4"/>
      <c r="H42" s="4"/>
      <c r="J42" s="12"/>
    </row>
    <row r="43" spans="1:12" ht="23.25" customHeight="1">
      <c r="A43" s="48" t="str">
        <f>A1</f>
        <v>บริษัท เทคโนเมดิคัล จำกัด (มหาชน) และบริษัทย่อย</v>
      </c>
      <c r="J43" s="12"/>
    </row>
    <row r="44" spans="1:12" ht="23.25" customHeight="1">
      <c r="A44" s="10" t="s">
        <v>42</v>
      </c>
      <c r="J44" s="12"/>
    </row>
    <row r="45" spans="1:12" ht="23.25" customHeight="1">
      <c r="A45" s="10" t="str">
        <f>A3</f>
        <v>ณ วันที่ 30 มิถุนายน 2564 และวันที่ 31 ธันวาคม 2563</v>
      </c>
      <c r="J45" s="12"/>
    </row>
    <row r="46" spans="1:12" ht="23.25" customHeight="1">
      <c r="J46" s="12"/>
    </row>
    <row r="47" spans="1:12" ht="23.25" customHeight="1">
      <c r="A47" s="136" t="s">
        <v>8</v>
      </c>
      <c r="J47" s="12"/>
    </row>
    <row r="48" spans="1:12" ht="23.25" customHeight="1">
      <c r="A48" s="126"/>
      <c r="J48" s="12"/>
    </row>
    <row r="49" spans="1:14" s="35" customFormat="1" ht="23.25" customHeight="1">
      <c r="A49" s="127"/>
      <c r="B49" s="128"/>
      <c r="C49" s="128"/>
      <c r="D49" s="195" t="s">
        <v>107</v>
      </c>
      <c r="E49" s="195"/>
      <c r="F49" s="195"/>
      <c r="G49" s="195"/>
      <c r="H49" s="195"/>
      <c r="I49" s="195"/>
      <c r="J49" s="195"/>
      <c r="N49" s="129"/>
    </row>
    <row r="50" spans="1:14" s="35" customFormat="1" ht="23.25" customHeight="1">
      <c r="A50" s="127"/>
      <c r="C50" s="128"/>
      <c r="D50" s="196" t="s">
        <v>125</v>
      </c>
      <c r="E50" s="196"/>
      <c r="F50" s="196"/>
      <c r="G50" s="130"/>
      <c r="H50" s="197" t="s">
        <v>126</v>
      </c>
      <c r="I50" s="198"/>
      <c r="J50" s="198"/>
      <c r="N50" s="129"/>
    </row>
    <row r="51" spans="1:14" s="35" customFormat="1" ht="23.25" customHeight="1">
      <c r="A51" s="127"/>
      <c r="C51" s="128"/>
      <c r="D51" s="131" t="str">
        <f>+D9</f>
        <v>30 มิถุนายน 2564</v>
      </c>
      <c r="E51" s="132"/>
      <c r="F51" s="131" t="str">
        <f>+F9</f>
        <v>31 ธันวาคม 2563</v>
      </c>
      <c r="G51" s="130"/>
      <c r="H51" s="131" t="str">
        <f>+H9</f>
        <v>30 มิถุนายน 2564</v>
      </c>
      <c r="I51" s="132"/>
      <c r="J51" s="131" t="str">
        <f>+J9</f>
        <v>31 ธันวาคม 2563</v>
      </c>
      <c r="N51" s="129"/>
    </row>
    <row r="52" spans="1:14" s="35" customFormat="1" ht="23.25" customHeight="1">
      <c r="A52" s="127"/>
      <c r="B52" s="59"/>
      <c r="C52" s="128"/>
      <c r="D52" s="9" t="s">
        <v>108</v>
      </c>
      <c r="E52" s="132"/>
      <c r="F52" s="132"/>
      <c r="G52" s="130"/>
      <c r="H52" s="9" t="s">
        <v>108</v>
      </c>
      <c r="I52" s="132"/>
      <c r="N52" s="129"/>
    </row>
    <row r="53" spans="1:14" s="35" customFormat="1" ht="23.25" customHeight="1">
      <c r="A53" s="127"/>
      <c r="B53" s="133" t="s">
        <v>5</v>
      </c>
      <c r="C53" s="128"/>
      <c r="D53" s="80" t="s">
        <v>109</v>
      </c>
      <c r="E53" s="132"/>
      <c r="F53" s="134" t="s">
        <v>110</v>
      </c>
      <c r="G53" s="130"/>
      <c r="H53" s="80" t="s">
        <v>109</v>
      </c>
      <c r="I53" s="132"/>
      <c r="J53" s="174" t="s">
        <v>110</v>
      </c>
      <c r="N53" s="129"/>
    </row>
    <row r="54" spans="1:14" ht="23.25" customHeight="1">
      <c r="A54" s="10" t="s">
        <v>12</v>
      </c>
      <c r="F54" s="4"/>
      <c r="G54" s="4"/>
      <c r="H54" s="4"/>
      <c r="J54" s="12"/>
    </row>
    <row r="55" spans="1:14" ht="23.25" customHeight="1">
      <c r="A55" s="16" t="s">
        <v>99</v>
      </c>
      <c r="D55" s="26">
        <v>183092</v>
      </c>
      <c r="E55" s="26"/>
      <c r="F55" s="26">
        <v>156124</v>
      </c>
      <c r="G55" s="26"/>
      <c r="H55" s="26">
        <v>183092</v>
      </c>
      <c r="I55" s="26"/>
      <c r="J55" s="26">
        <v>156124</v>
      </c>
    </row>
    <row r="56" spans="1:14" ht="23.25" customHeight="1">
      <c r="A56" s="11" t="s">
        <v>38</v>
      </c>
      <c r="D56" s="26">
        <v>60819</v>
      </c>
      <c r="E56" s="26"/>
      <c r="F56" s="26">
        <v>48260</v>
      </c>
      <c r="G56" s="26"/>
      <c r="H56" s="26">
        <v>60819</v>
      </c>
      <c r="I56" s="26"/>
      <c r="J56" s="26">
        <v>48260</v>
      </c>
    </row>
    <row r="57" spans="1:14" ht="23.25" customHeight="1">
      <c r="A57" s="11" t="s">
        <v>43</v>
      </c>
      <c r="D57" s="26">
        <v>7832</v>
      </c>
      <c r="E57" s="26"/>
      <c r="F57" s="26">
        <v>13363</v>
      </c>
      <c r="G57" s="26"/>
      <c r="H57" s="26">
        <v>7832</v>
      </c>
      <c r="I57" s="26"/>
      <c r="J57" s="26">
        <v>13363</v>
      </c>
    </row>
    <row r="58" spans="1:14" ht="23.25" customHeight="1">
      <c r="A58" s="52" t="s">
        <v>160</v>
      </c>
      <c r="B58" s="25">
        <v>3</v>
      </c>
      <c r="D58" s="26">
        <v>4177</v>
      </c>
      <c r="E58" s="26"/>
      <c r="F58" s="26">
        <v>1514</v>
      </c>
      <c r="G58" s="26"/>
      <c r="H58" s="26">
        <v>4177</v>
      </c>
      <c r="I58" s="26"/>
      <c r="J58" s="26">
        <v>1514</v>
      </c>
    </row>
    <row r="59" spans="1:14" ht="23.25" customHeight="1">
      <c r="A59" s="52" t="s">
        <v>216</v>
      </c>
      <c r="B59" s="25">
        <v>3</v>
      </c>
      <c r="D59" s="26">
        <v>0</v>
      </c>
      <c r="E59" s="26"/>
      <c r="F59" s="26">
        <v>0</v>
      </c>
      <c r="G59" s="26"/>
      <c r="H59" s="26">
        <v>50000</v>
      </c>
      <c r="I59" s="26"/>
      <c r="J59" s="26">
        <v>0</v>
      </c>
    </row>
    <row r="60" spans="1:14" ht="23.25" customHeight="1">
      <c r="A60" s="11" t="s">
        <v>22</v>
      </c>
      <c r="B60" s="77"/>
      <c r="C60" s="33"/>
      <c r="D60" s="26">
        <v>5848</v>
      </c>
      <c r="E60" s="58"/>
      <c r="F60" s="26">
        <v>3789</v>
      </c>
      <c r="G60" s="26"/>
      <c r="H60" s="26">
        <v>5848</v>
      </c>
      <c r="I60" s="58"/>
      <c r="J60" s="26">
        <v>3789</v>
      </c>
    </row>
    <row r="61" spans="1:14" s="166" customFormat="1" ht="23.25" hidden="1" customHeight="1">
      <c r="A61" s="164" t="s">
        <v>183</v>
      </c>
      <c r="B61" s="165">
        <v>11</v>
      </c>
      <c r="D61" s="26">
        <v>0</v>
      </c>
      <c r="E61" s="26"/>
      <c r="F61" s="26"/>
      <c r="G61" s="26"/>
      <c r="H61" s="26">
        <v>0</v>
      </c>
      <c r="I61" s="167"/>
      <c r="J61" s="167">
        <v>0</v>
      </c>
    </row>
    <row r="62" spans="1:14" ht="23.25" customHeight="1">
      <c r="A62" s="11" t="s">
        <v>44</v>
      </c>
      <c r="B62" s="25" t="s">
        <v>242</v>
      </c>
      <c r="D62" s="26">
        <v>22203</v>
      </c>
      <c r="E62" s="26"/>
      <c r="F62" s="26">
        <v>29568</v>
      </c>
      <c r="G62" s="26"/>
      <c r="H62" s="26">
        <v>21533</v>
      </c>
      <c r="I62" s="26"/>
      <c r="J62" s="26">
        <v>29407</v>
      </c>
    </row>
    <row r="63" spans="1:14" ht="23.25" customHeight="1">
      <c r="A63" s="14" t="s">
        <v>14</v>
      </c>
      <c r="D63" s="27">
        <f>SUM(D55:D62)</f>
        <v>283971</v>
      </c>
      <c r="E63" s="31"/>
      <c r="F63" s="27">
        <f>SUM(F55:F62)</f>
        <v>252618</v>
      </c>
      <c r="G63" s="31"/>
      <c r="H63" s="27">
        <f>SUM(H55:H62)</f>
        <v>333301</v>
      </c>
      <c r="I63" s="31"/>
      <c r="J63" s="27">
        <f>SUM(J55:J62)</f>
        <v>252457</v>
      </c>
    </row>
    <row r="64" spans="1:14" ht="23.25" customHeight="1">
      <c r="A64" s="10"/>
      <c r="E64" s="12"/>
      <c r="F64" s="4"/>
      <c r="G64" s="4"/>
      <c r="H64" s="4"/>
      <c r="J64" s="12"/>
    </row>
    <row r="65" spans="1:11" ht="23.25" customHeight="1">
      <c r="A65" s="14" t="s">
        <v>27</v>
      </c>
      <c r="E65" s="12"/>
      <c r="F65" s="13"/>
      <c r="G65" s="13"/>
      <c r="H65" s="13"/>
      <c r="J65" s="12"/>
    </row>
    <row r="66" spans="1:11" ht="23.25" customHeight="1">
      <c r="A66" s="11" t="s">
        <v>39</v>
      </c>
      <c r="D66" s="26">
        <f>7832-D57</f>
        <v>0</v>
      </c>
      <c r="E66" s="26"/>
      <c r="F66" s="26">
        <v>1063</v>
      </c>
      <c r="G66" s="26"/>
      <c r="H66" s="26">
        <f>7832-H57</f>
        <v>0</v>
      </c>
      <c r="I66" s="26"/>
      <c r="J66" s="26">
        <v>1063</v>
      </c>
    </row>
    <row r="67" spans="1:11" ht="23.25" hidden="1" customHeight="1">
      <c r="A67" s="11" t="s">
        <v>102</v>
      </c>
      <c r="D67" s="26"/>
      <c r="E67" s="26"/>
      <c r="F67" s="26"/>
      <c r="G67" s="26"/>
      <c r="H67" s="26"/>
      <c r="I67" s="26"/>
      <c r="J67" s="26">
        <v>0</v>
      </c>
    </row>
    <row r="68" spans="1:11" ht="23.25" customHeight="1">
      <c r="A68" s="52" t="s">
        <v>171</v>
      </c>
      <c r="B68" s="25">
        <v>3</v>
      </c>
      <c r="D68" s="26">
        <f>12716-D58</f>
        <v>8539</v>
      </c>
      <c r="E68" s="26"/>
      <c r="F68" s="26">
        <v>553</v>
      </c>
      <c r="G68" s="26"/>
      <c r="H68" s="26">
        <f>12716-H58</f>
        <v>8539</v>
      </c>
      <c r="I68" s="26"/>
      <c r="J68" s="26">
        <v>553</v>
      </c>
      <c r="K68" s="12"/>
    </row>
    <row r="69" spans="1:11" ht="23.25" customHeight="1">
      <c r="A69" s="11" t="s">
        <v>40</v>
      </c>
      <c r="B69" s="25">
        <v>6</v>
      </c>
      <c r="D69" s="26">
        <v>9991</v>
      </c>
      <c r="E69" s="26"/>
      <c r="F69" s="26">
        <v>9752</v>
      </c>
      <c r="G69" s="26"/>
      <c r="H69" s="26">
        <v>9991</v>
      </c>
      <c r="I69" s="26"/>
      <c r="J69" s="26">
        <v>9752</v>
      </c>
    </row>
    <row r="70" spans="1:11" ht="23.25" customHeight="1">
      <c r="A70" s="14" t="s">
        <v>45</v>
      </c>
      <c r="D70" s="27">
        <f>SUM(D66:D69)</f>
        <v>18530</v>
      </c>
      <c r="E70" s="12"/>
      <c r="F70" s="27">
        <f>SUM(F66:F69)</f>
        <v>11368</v>
      </c>
      <c r="G70" s="31"/>
      <c r="H70" s="27">
        <f>SUM(H66:H69)</f>
        <v>18530</v>
      </c>
      <c r="I70" s="12"/>
      <c r="J70" s="27">
        <f>SUM(J66:J69)</f>
        <v>11368</v>
      </c>
    </row>
    <row r="71" spans="1:11" ht="23.25" customHeight="1">
      <c r="A71" s="10"/>
      <c r="E71" s="12"/>
      <c r="F71" s="4"/>
      <c r="G71" s="4"/>
      <c r="H71" s="4"/>
      <c r="I71" s="12"/>
      <c r="J71" s="4"/>
    </row>
    <row r="72" spans="1:11" ht="23.25" customHeight="1">
      <c r="A72" s="17" t="s">
        <v>28</v>
      </c>
      <c r="D72" s="28">
        <f>D63+D70</f>
        <v>302501</v>
      </c>
      <c r="E72" s="12"/>
      <c r="F72" s="28">
        <f>F63+F70</f>
        <v>263986</v>
      </c>
      <c r="G72" s="31"/>
      <c r="H72" s="28">
        <f>H63+H70</f>
        <v>351831</v>
      </c>
      <c r="I72" s="12"/>
      <c r="J72" s="28">
        <f>J63+J70</f>
        <v>263825</v>
      </c>
    </row>
    <row r="73" spans="1:11" ht="23.25" customHeight="1">
      <c r="A73" s="17"/>
      <c r="E73" s="12"/>
      <c r="F73" s="4"/>
      <c r="G73" s="4"/>
      <c r="H73" s="4"/>
      <c r="J73" s="12"/>
    </row>
    <row r="74" spans="1:11" ht="23.25" customHeight="1">
      <c r="A74" s="17"/>
      <c r="E74" s="12"/>
      <c r="F74" s="4"/>
      <c r="G74" s="4"/>
      <c r="H74" s="4"/>
      <c r="J74" s="12"/>
    </row>
    <row r="75" spans="1:11" ht="23.25" customHeight="1">
      <c r="E75" s="12"/>
      <c r="F75" s="4"/>
      <c r="G75" s="4"/>
      <c r="H75" s="4"/>
      <c r="J75" s="12"/>
    </row>
    <row r="76" spans="1:11" ht="23.25" customHeight="1">
      <c r="A76" s="48" t="str">
        <f>A43</f>
        <v>บริษัท เทคโนเมดิคัล จำกัด (มหาชน) และบริษัทย่อย</v>
      </c>
      <c r="J76" s="12"/>
    </row>
    <row r="77" spans="1:11" ht="23.25" customHeight="1">
      <c r="A77" s="10" t="s">
        <v>21</v>
      </c>
      <c r="J77" s="12"/>
    </row>
    <row r="78" spans="1:11" ht="23.25" customHeight="1">
      <c r="A78" s="10" t="str">
        <f>A45</f>
        <v>ณ วันที่ 30 มิถุนายน 2564 และวันที่ 31 ธันวาคม 2563</v>
      </c>
      <c r="J78" s="12"/>
    </row>
    <row r="79" spans="1:11" ht="23.25" customHeight="1">
      <c r="J79" s="12"/>
    </row>
    <row r="80" spans="1:11" ht="23.25" customHeight="1">
      <c r="A80" s="126" t="s">
        <v>46</v>
      </c>
      <c r="J80" s="12"/>
    </row>
    <row r="81" spans="1:14" ht="23.25" customHeight="1">
      <c r="A81" s="126"/>
      <c r="J81" s="12"/>
    </row>
    <row r="82" spans="1:14" s="35" customFormat="1" ht="23.25" customHeight="1">
      <c r="A82" s="127"/>
      <c r="B82" s="128"/>
      <c r="C82" s="128"/>
      <c r="D82" s="195" t="s">
        <v>107</v>
      </c>
      <c r="E82" s="195"/>
      <c r="F82" s="195"/>
      <c r="G82" s="195"/>
      <c r="H82" s="195"/>
      <c r="I82" s="195"/>
      <c r="J82" s="195"/>
      <c r="N82" s="129"/>
    </row>
    <row r="83" spans="1:14" s="35" customFormat="1" ht="23.25" customHeight="1">
      <c r="A83" s="127"/>
      <c r="C83" s="128"/>
      <c r="D83" s="196" t="s">
        <v>125</v>
      </c>
      <c r="E83" s="196"/>
      <c r="F83" s="196"/>
      <c r="G83" s="130"/>
      <c r="H83" s="197" t="s">
        <v>126</v>
      </c>
      <c r="I83" s="198"/>
      <c r="J83" s="198"/>
      <c r="N83" s="129"/>
    </row>
    <row r="84" spans="1:14" s="35" customFormat="1" ht="23.25" customHeight="1">
      <c r="A84" s="127"/>
      <c r="C84" s="128"/>
      <c r="D84" s="131" t="str">
        <f>+D51</f>
        <v>30 มิถุนายน 2564</v>
      </c>
      <c r="E84" s="132"/>
      <c r="F84" s="131" t="str">
        <f>+F51</f>
        <v>31 ธันวาคม 2563</v>
      </c>
      <c r="G84" s="130"/>
      <c r="H84" s="131" t="str">
        <f>+H51</f>
        <v>30 มิถุนายน 2564</v>
      </c>
      <c r="I84" s="132"/>
      <c r="J84" s="131" t="str">
        <f>+J51</f>
        <v>31 ธันวาคม 2563</v>
      </c>
      <c r="N84" s="129"/>
    </row>
    <row r="85" spans="1:14" s="35" customFormat="1" ht="23.25" customHeight="1">
      <c r="A85" s="127"/>
      <c r="B85" s="59"/>
      <c r="C85" s="128"/>
      <c r="D85" s="9" t="s">
        <v>108</v>
      </c>
      <c r="E85" s="132"/>
      <c r="F85" s="132"/>
      <c r="G85" s="130"/>
      <c r="H85" s="9" t="s">
        <v>108</v>
      </c>
      <c r="I85" s="132"/>
      <c r="N85" s="129"/>
    </row>
    <row r="86" spans="1:14" s="35" customFormat="1" ht="23.25" customHeight="1">
      <c r="A86" s="127"/>
      <c r="B86" s="59"/>
      <c r="C86" s="128"/>
      <c r="D86" s="80" t="s">
        <v>109</v>
      </c>
      <c r="E86" s="132"/>
      <c r="F86" s="134" t="s">
        <v>110</v>
      </c>
      <c r="G86" s="130"/>
      <c r="H86" s="80" t="s">
        <v>109</v>
      </c>
      <c r="I86" s="132"/>
      <c r="J86" s="174" t="s">
        <v>110</v>
      </c>
      <c r="N86" s="129"/>
    </row>
    <row r="87" spans="1:14" ht="23.25" customHeight="1">
      <c r="A87" s="10" t="s">
        <v>9</v>
      </c>
      <c r="E87" s="12"/>
      <c r="F87" s="4"/>
      <c r="G87" s="4"/>
      <c r="H87" s="4"/>
      <c r="J87" s="12"/>
    </row>
    <row r="88" spans="1:14" ht="23.25" customHeight="1">
      <c r="A88" s="11" t="s">
        <v>29</v>
      </c>
      <c r="D88" s="18"/>
      <c r="E88" s="19"/>
      <c r="F88" s="18"/>
      <c r="G88" s="18"/>
      <c r="H88" s="18"/>
      <c r="J88" s="12"/>
    </row>
    <row r="89" spans="1:14" ht="23.25" customHeight="1" thickBot="1">
      <c r="A89" s="11" t="s">
        <v>95</v>
      </c>
      <c r="D89" s="29">
        <v>154000</v>
      </c>
      <c r="E89" s="4"/>
      <c r="F89" s="29">
        <v>154000</v>
      </c>
      <c r="G89" s="31"/>
      <c r="H89" s="29">
        <v>154000</v>
      </c>
      <c r="I89" s="4"/>
      <c r="J89" s="29">
        <v>154000</v>
      </c>
    </row>
    <row r="90" spans="1:14" ht="23.25" customHeight="1" thickTop="1">
      <c r="A90" s="11" t="s">
        <v>30</v>
      </c>
      <c r="C90" s="20"/>
      <c r="E90" s="4"/>
      <c r="F90" s="4"/>
      <c r="G90" s="4"/>
      <c r="H90" s="4"/>
      <c r="I90" s="4"/>
      <c r="J90" s="4"/>
    </row>
    <row r="91" spans="1:14" ht="23.25" customHeight="1">
      <c r="A91" s="52" t="s">
        <v>100</v>
      </c>
      <c r="C91" s="20"/>
      <c r="D91" s="26">
        <v>154000</v>
      </c>
      <c r="E91" s="26"/>
      <c r="F91" s="26">
        <v>154000</v>
      </c>
      <c r="G91" s="26"/>
      <c r="H91" s="26">
        <v>154000</v>
      </c>
      <c r="I91" s="26"/>
      <c r="J91" s="26">
        <v>154000</v>
      </c>
    </row>
    <row r="92" spans="1:14" ht="23.25" customHeight="1">
      <c r="A92" s="11" t="s">
        <v>87</v>
      </c>
      <c r="C92" s="20"/>
      <c r="D92" s="26">
        <v>184035</v>
      </c>
      <c r="E92" s="26"/>
      <c r="F92" s="26">
        <v>184035</v>
      </c>
      <c r="G92" s="26"/>
      <c r="H92" s="26">
        <v>184035</v>
      </c>
      <c r="I92" s="26"/>
      <c r="J92" s="26">
        <v>184035</v>
      </c>
    </row>
    <row r="93" spans="1:14" ht="23.25" customHeight="1">
      <c r="A93" s="11" t="s">
        <v>25</v>
      </c>
      <c r="C93" s="20"/>
      <c r="D93" s="26"/>
      <c r="E93" s="26"/>
      <c r="F93" s="26"/>
      <c r="G93" s="26"/>
      <c r="H93" s="26"/>
      <c r="I93" s="26"/>
      <c r="J93" s="26"/>
    </row>
    <row r="94" spans="1:14" ht="23.25" customHeight="1">
      <c r="A94" s="32" t="s">
        <v>80</v>
      </c>
      <c r="C94" s="20"/>
      <c r="D94" s="26">
        <f>+T_SE.Conso!I16</f>
        <v>15010</v>
      </c>
      <c r="E94" s="26"/>
      <c r="F94" s="26">
        <v>15010</v>
      </c>
      <c r="G94" s="26"/>
      <c r="H94" s="26">
        <f>+T_SE.Separate!I15</f>
        <v>15010</v>
      </c>
      <c r="I94" s="26"/>
      <c r="J94" s="26">
        <v>15010</v>
      </c>
    </row>
    <row r="95" spans="1:14" ht="23.25" customHeight="1">
      <c r="A95" s="32" t="s">
        <v>48</v>
      </c>
      <c r="C95" s="20"/>
      <c r="D95" s="26">
        <v>63390</v>
      </c>
      <c r="E95" s="26"/>
      <c r="F95" s="26">
        <v>94494</v>
      </c>
      <c r="G95" s="26"/>
      <c r="H95" s="26">
        <v>94051</v>
      </c>
      <c r="I95" s="26"/>
      <c r="J95" s="26">
        <v>95112</v>
      </c>
    </row>
    <row r="96" spans="1:14" ht="23.25" customHeight="1">
      <c r="A96" s="11" t="s">
        <v>172</v>
      </c>
      <c r="C96" s="20"/>
      <c r="D96" s="139">
        <f>SUM(D91:D95)</f>
        <v>416435</v>
      </c>
      <c r="E96" s="4"/>
      <c r="F96" s="139">
        <f>SUM(F91:F95)</f>
        <v>447539</v>
      </c>
      <c r="G96" s="31"/>
      <c r="H96" s="139">
        <f>SUM(H91:H95)</f>
        <v>447096</v>
      </c>
      <c r="I96" s="4"/>
      <c r="J96" s="139">
        <f>SUM(J91:J95)</f>
        <v>448157</v>
      </c>
      <c r="K96" s="12"/>
    </row>
    <row r="97" spans="1:11" ht="23.25" customHeight="1">
      <c r="A97" s="11" t="s">
        <v>165</v>
      </c>
      <c r="C97" s="20"/>
      <c r="D97" s="28">
        <v>59485</v>
      </c>
      <c r="E97" s="4"/>
      <c r="F97" s="31">
        <v>24846</v>
      </c>
      <c r="G97" s="31"/>
      <c r="H97" s="28">
        <v>0</v>
      </c>
      <c r="I97" s="4"/>
      <c r="J97" s="28">
        <v>0</v>
      </c>
      <c r="K97" s="12"/>
    </row>
    <row r="98" spans="1:11" ht="23.25" customHeight="1">
      <c r="A98" s="14" t="s">
        <v>23</v>
      </c>
      <c r="C98" s="20"/>
      <c r="D98" s="45">
        <f>SUM(D96:D97)</f>
        <v>475920</v>
      </c>
      <c r="E98" s="4"/>
      <c r="F98" s="45">
        <f>SUM(F96:F97)</f>
        <v>472385</v>
      </c>
      <c r="G98" s="4"/>
      <c r="H98" s="45">
        <f>SUM(H96:H97)</f>
        <v>447096</v>
      </c>
      <c r="I98" s="4"/>
      <c r="J98" s="45">
        <f>SUM(J96:J97)</f>
        <v>448157</v>
      </c>
    </row>
    <row r="99" spans="1:11" ht="23.25" customHeight="1">
      <c r="A99" s="14"/>
      <c r="C99" s="20"/>
      <c r="E99" s="4"/>
      <c r="F99" s="4"/>
      <c r="G99" s="4"/>
      <c r="H99" s="4"/>
      <c r="I99" s="4"/>
      <c r="J99" s="4"/>
    </row>
    <row r="100" spans="1:11" ht="23.25" customHeight="1" thickBot="1">
      <c r="A100" s="10" t="s">
        <v>10</v>
      </c>
      <c r="C100" s="20"/>
      <c r="D100" s="29">
        <f>D72+D98</f>
        <v>778421</v>
      </c>
      <c r="E100" s="30"/>
      <c r="F100" s="29">
        <f>F72+F98</f>
        <v>736371</v>
      </c>
      <c r="G100" s="31"/>
      <c r="H100" s="29">
        <f>H72+H98</f>
        <v>798927</v>
      </c>
      <c r="I100" s="30"/>
      <c r="J100" s="29">
        <f>J72+J98</f>
        <v>711982</v>
      </c>
      <c r="K100" s="137"/>
    </row>
    <row r="101" spans="1:11" ht="23.25" customHeight="1" thickTop="1">
      <c r="A101" s="10"/>
      <c r="C101" s="20"/>
      <c r="E101" s="12"/>
      <c r="F101" s="4"/>
      <c r="G101" s="4"/>
      <c r="H101" s="4"/>
      <c r="I101" s="138"/>
      <c r="J101" s="137"/>
    </row>
    <row r="102" spans="1:11" ht="23.25" customHeight="1">
      <c r="A102" s="7" t="str">
        <f>A42</f>
        <v>หมายเหตุประกอบงบการเงินแบบย่อเป็นส่วนหนึ่งของงบการเงินนี้</v>
      </c>
      <c r="C102" s="20"/>
      <c r="E102" s="12"/>
      <c r="I102" s="138"/>
      <c r="J102" s="137"/>
    </row>
    <row r="103" spans="1:11" ht="23.25" customHeight="1">
      <c r="C103" s="20"/>
      <c r="E103" s="12"/>
      <c r="I103" s="138"/>
      <c r="J103" s="137"/>
    </row>
    <row r="104" spans="1:11" ht="23.25" customHeight="1">
      <c r="F104" s="24"/>
      <c r="G104" s="24"/>
      <c r="H104" s="24"/>
    </row>
    <row r="105" spans="1:11" ht="23.25" customHeight="1">
      <c r="D105" s="4">
        <f>+D40-D100</f>
        <v>0</v>
      </c>
      <c r="E105" s="4"/>
      <c r="F105" s="4">
        <f>+F40-F100</f>
        <v>0</v>
      </c>
      <c r="G105" s="4"/>
      <c r="H105" s="4">
        <f>+H40-H100</f>
        <v>0</v>
      </c>
      <c r="I105" s="4"/>
      <c r="J105" s="4">
        <f>+J40-J100</f>
        <v>0</v>
      </c>
    </row>
  </sheetData>
  <mergeCells count="9">
    <mergeCell ref="D82:J82"/>
    <mergeCell ref="D83:F83"/>
    <mergeCell ref="H83:J83"/>
    <mergeCell ref="D7:J7"/>
    <mergeCell ref="D8:F8"/>
    <mergeCell ref="H8:J8"/>
    <mergeCell ref="H50:J50"/>
    <mergeCell ref="D49:J49"/>
    <mergeCell ref="D50:F50"/>
  </mergeCells>
  <phoneticPr fontId="0" type="noConversion"/>
  <pageMargins left="0.55000000000000004" right="0.3" top="0.9055118110236221" bottom="0.39370078740157483" header="0.39370078740157483" footer="0.39370078740157483"/>
  <pageSetup paperSize="9" scale="75" firstPageNumber="3" orientation="portrait" useFirstPageNumber="1" r:id="rId1"/>
  <headerFooter alignWithMargins="0">
    <oddFooter>&amp;R&amp;"Angsana New,Regular"&amp;15&amp;P</oddFooter>
  </headerFooter>
  <rowBreaks count="2" manualBreakCount="2">
    <brk id="42" max="16383" man="1"/>
    <brk id="7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V128"/>
  <sheetViews>
    <sheetView view="pageBreakPreview" zoomScale="120" zoomScaleSheetLayoutView="120" workbookViewId="0">
      <selection activeCell="A5" sqref="A5"/>
    </sheetView>
  </sheetViews>
  <sheetFormatPr defaultColWidth="9" defaultRowHeight="24" customHeight="1"/>
  <cols>
    <col min="1" max="1" width="64" style="7" customWidth="1"/>
    <col min="2" max="2" width="10.85546875" style="7" customWidth="1"/>
    <col min="3" max="3" width="3.140625" style="7" customWidth="1"/>
    <col min="4" max="4" width="15.42578125" style="7" customWidth="1"/>
    <col min="5" max="5" width="2" style="7" customWidth="1"/>
    <col min="6" max="6" width="15.42578125" style="4" customWidth="1"/>
    <col min="7" max="7" width="2" style="7" customWidth="1"/>
    <col min="8" max="8" width="15.42578125" style="7" customWidth="1"/>
    <col min="9" max="9" width="2" style="7" customWidth="1"/>
    <col min="10" max="10" width="15.42578125" style="7" customWidth="1"/>
    <col min="11" max="11" width="6.28515625" style="7" hidden="1" customWidth="1"/>
    <col min="12" max="12" width="67.140625" style="7" hidden="1" customWidth="1"/>
    <col min="13" max="13" width="14.5703125" style="25" hidden="1" customWidth="1"/>
    <col min="14" max="14" width="0" style="7" hidden="1" customWidth="1"/>
    <col min="15" max="15" width="14.42578125" style="7" hidden="1" customWidth="1"/>
    <col min="16" max="16" width="9" style="7" hidden="1" customWidth="1"/>
    <col min="17" max="17" width="16.5703125" style="7" hidden="1" customWidth="1"/>
    <col min="18" max="18" width="9" style="7" hidden="1" customWidth="1"/>
    <col min="19" max="19" width="14.5703125" style="7" hidden="1" customWidth="1"/>
    <col min="20" max="20" width="0" style="7" hidden="1" customWidth="1"/>
    <col min="21" max="21" width="16.140625" style="7" hidden="1" customWidth="1"/>
    <col min="22" max="23" width="0" style="7" hidden="1" customWidth="1"/>
    <col min="24" max="16384" width="9" style="7"/>
  </cols>
  <sheetData>
    <row r="1" spans="1:22" ht="24" customHeight="1">
      <c r="A1" s="6" t="str">
        <f>+T_SOFP!A1</f>
        <v>บริษัท เทคโนเมดิคัล จำกัด (มหาชน) และบริษัทย่อย</v>
      </c>
      <c r="B1" s="22"/>
      <c r="C1" s="22"/>
      <c r="D1" s="22"/>
      <c r="E1" s="22"/>
      <c r="J1" s="67" t="s">
        <v>108</v>
      </c>
      <c r="K1" s="67"/>
      <c r="L1" s="6">
        <f>+[1]T_BS!L1</f>
        <v>0</v>
      </c>
      <c r="M1" s="22"/>
      <c r="N1" s="22"/>
      <c r="O1" s="22"/>
      <c r="P1" s="22"/>
      <c r="Q1" s="4"/>
      <c r="R1" s="4"/>
      <c r="U1" s="67" t="s">
        <v>206</v>
      </c>
    </row>
    <row r="2" spans="1:22" ht="24" customHeight="1">
      <c r="A2" s="8" t="s">
        <v>84</v>
      </c>
      <c r="B2" s="22"/>
      <c r="C2" s="22"/>
      <c r="D2" s="22"/>
      <c r="E2" s="22"/>
      <c r="J2" s="67" t="s">
        <v>109</v>
      </c>
      <c r="K2" s="67"/>
      <c r="L2" s="8" t="s">
        <v>84</v>
      </c>
      <c r="M2" s="22"/>
      <c r="N2" s="22"/>
      <c r="O2" s="22"/>
      <c r="P2" s="22"/>
      <c r="Q2" s="4"/>
      <c r="R2" s="4"/>
      <c r="U2" s="67" t="s">
        <v>207</v>
      </c>
    </row>
    <row r="3" spans="1:22" ht="24" customHeight="1">
      <c r="A3" s="8" t="s">
        <v>204</v>
      </c>
      <c r="B3" s="22"/>
      <c r="C3" s="22"/>
      <c r="D3" s="22"/>
      <c r="E3" s="22"/>
      <c r="F3" s="23"/>
      <c r="L3" s="8" t="s">
        <v>208</v>
      </c>
      <c r="M3" s="22"/>
      <c r="N3" s="22"/>
      <c r="O3" s="22"/>
      <c r="P3" s="22"/>
      <c r="Q3" s="23"/>
      <c r="R3" s="23"/>
    </row>
    <row r="4" spans="1:22" ht="24" customHeight="1">
      <c r="A4" s="8"/>
      <c r="B4" s="22"/>
      <c r="C4" s="22"/>
      <c r="D4" s="22"/>
      <c r="E4" s="22"/>
      <c r="F4" s="23"/>
      <c r="L4" s="8"/>
      <c r="M4" s="22"/>
      <c r="N4" s="22"/>
      <c r="O4" s="22"/>
      <c r="P4" s="22"/>
      <c r="Q4" s="23"/>
      <c r="R4" s="23"/>
    </row>
    <row r="5" spans="1:22" s="83" customFormat="1" ht="24" customHeight="1">
      <c r="A5" s="81"/>
      <c r="B5" s="82"/>
      <c r="C5" s="82"/>
      <c r="D5" s="199" t="s">
        <v>107</v>
      </c>
      <c r="E5" s="199"/>
      <c r="F5" s="199"/>
      <c r="G5" s="199"/>
      <c r="H5" s="199"/>
      <c r="I5" s="199"/>
      <c r="J5" s="199"/>
      <c r="K5" s="156"/>
      <c r="L5" s="81"/>
      <c r="M5" s="82"/>
      <c r="N5" s="82"/>
      <c r="O5" s="199" t="s">
        <v>107</v>
      </c>
      <c r="P5" s="199"/>
      <c r="Q5" s="199"/>
      <c r="R5" s="199"/>
      <c r="S5" s="199"/>
      <c r="T5" s="199"/>
      <c r="U5" s="199"/>
    </row>
    <row r="6" spans="1:22" s="83" customFormat="1" ht="24" customHeight="1">
      <c r="A6" s="81"/>
      <c r="B6" s="82"/>
      <c r="C6" s="82"/>
      <c r="D6" s="200" t="s">
        <v>125</v>
      </c>
      <c r="E6" s="200"/>
      <c r="F6" s="200"/>
      <c r="G6" s="84"/>
      <c r="H6" s="201" t="s">
        <v>126</v>
      </c>
      <c r="I6" s="200"/>
      <c r="J6" s="200"/>
      <c r="K6" s="87"/>
      <c r="L6" s="81"/>
      <c r="M6" s="82"/>
      <c r="N6" s="82"/>
      <c r="O6" s="202" t="s">
        <v>125</v>
      </c>
      <c r="P6" s="202"/>
      <c r="Q6" s="202"/>
      <c r="R6" s="182"/>
      <c r="S6" s="201" t="s">
        <v>126</v>
      </c>
      <c r="T6" s="200"/>
      <c r="U6" s="200"/>
    </row>
    <row r="7" spans="1:22" s="83" customFormat="1" ht="24" customHeight="1">
      <c r="A7" s="81"/>
      <c r="B7" s="85" t="s">
        <v>5</v>
      </c>
      <c r="C7" s="82"/>
      <c r="D7" s="86" t="s">
        <v>205</v>
      </c>
      <c r="E7" s="87"/>
      <c r="F7" s="193" t="s">
        <v>128</v>
      </c>
      <c r="G7" s="84"/>
      <c r="H7" s="88" t="str">
        <f>+D7</f>
        <v>2564</v>
      </c>
      <c r="I7" s="87"/>
      <c r="J7" s="86" t="str">
        <f>+F7</f>
        <v>2563</v>
      </c>
      <c r="K7" s="87"/>
      <c r="L7" s="81"/>
      <c r="M7" s="176" t="s">
        <v>5</v>
      </c>
      <c r="N7" s="82"/>
      <c r="O7" s="175" t="s">
        <v>205</v>
      </c>
      <c r="P7" s="87"/>
      <c r="Q7" s="175" t="s">
        <v>128</v>
      </c>
      <c r="R7" s="87"/>
      <c r="S7" s="88" t="s">
        <v>205</v>
      </c>
      <c r="T7" s="87"/>
      <c r="U7" s="86" t="s">
        <v>128</v>
      </c>
    </row>
    <row r="8" spans="1:22" ht="24" customHeight="1">
      <c r="A8" s="10" t="s">
        <v>6</v>
      </c>
      <c r="B8" s="25"/>
      <c r="C8" s="25"/>
      <c r="D8" s="25"/>
      <c r="E8" s="25"/>
      <c r="F8" s="5"/>
      <c r="G8" s="5"/>
      <c r="L8" s="10" t="s">
        <v>6</v>
      </c>
      <c r="N8" s="25"/>
      <c r="O8" s="25"/>
      <c r="P8" s="25"/>
      <c r="Q8" s="5"/>
      <c r="R8" s="5"/>
    </row>
    <row r="9" spans="1:22" ht="24" customHeight="1">
      <c r="A9" s="11" t="s">
        <v>47</v>
      </c>
      <c r="B9" s="25">
        <v>3</v>
      </c>
      <c r="C9" s="25"/>
      <c r="D9" s="26">
        <f>D65-O9</f>
        <v>146234</v>
      </c>
      <c r="E9" s="26"/>
      <c r="F9" s="26">
        <f>F65-Q9</f>
        <v>144216</v>
      </c>
      <c r="G9" s="26"/>
      <c r="H9" s="26">
        <f>H65-S9</f>
        <v>146234</v>
      </c>
      <c r="I9" s="26"/>
      <c r="J9" s="26">
        <f>J65-U9</f>
        <v>144216</v>
      </c>
      <c r="K9" s="26"/>
      <c r="L9" s="11" t="s">
        <v>47</v>
      </c>
      <c r="N9" s="25"/>
      <c r="O9" s="26">
        <v>147345</v>
      </c>
      <c r="P9" s="26"/>
      <c r="Q9" s="26">
        <v>164682</v>
      </c>
      <c r="R9" s="26"/>
      <c r="S9" s="26">
        <v>147345</v>
      </c>
      <c r="T9" s="26"/>
      <c r="U9" s="26">
        <v>164682</v>
      </c>
      <c r="V9" s="50"/>
    </row>
    <row r="10" spans="1:22" ht="24" customHeight="1">
      <c r="A10" s="11" t="s">
        <v>227</v>
      </c>
      <c r="B10" s="25">
        <v>3</v>
      </c>
      <c r="C10" s="25"/>
      <c r="D10" s="26">
        <v>0</v>
      </c>
      <c r="E10" s="25"/>
      <c r="F10" s="26">
        <v>0</v>
      </c>
      <c r="G10" s="31"/>
      <c r="H10" s="26">
        <v>28600</v>
      </c>
      <c r="I10" s="26"/>
      <c r="J10" s="26">
        <v>0</v>
      </c>
      <c r="K10" s="26"/>
      <c r="L10" s="11" t="s">
        <v>15</v>
      </c>
      <c r="N10" s="25"/>
      <c r="O10" s="26">
        <v>620</v>
      </c>
      <c r="P10" s="25"/>
      <c r="Q10" s="26">
        <v>24</v>
      </c>
      <c r="R10" s="26"/>
      <c r="S10" s="26">
        <v>509</v>
      </c>
      <c r="T10" s="26"/>
      <c r="U10" s="26">
        <v>24</v>
      </c>
      <c r="V10" s="50"/>
    </row>
    <row r="11" spans="1:22" ht="24" customHeight="1">
      <c r="A11" s="11" t="s">
        <v>15</v>
      </c>
      <c r="B11" s="25"/>
      <c r="C11" s="25"/>
      <c r="D11" s="26">
        <f>D67-O10</f>
        <v>89</v>
      </c>
      <c r="E11" s="25"/>
      <c r="F11" s="26">
        <f>F67-Q10</f>
        <v>254</v>
      </c>
      <c r="G11" s="31"/>
      <c r="H11" s="26">
        <f>H67-S10</f>
        <v>26</v>
      </c>
      <c r="I11" s="26"/>
      <c r="J11" s="26">
        <f>J67-U10</f>
        <v>152</v>
      </c>
      <c r="K11" s="26"/>
      <c r="L11" s="10" t="s">
        <v>17</v>
      </c>
      <c r="N11" s="25"/>
      <c r="O11" s="27">
        <v>147965</v>
      </c>
      <c r="P11" s="25"/>
      <c r="Q11" s="27">
        <v>164706</v>
      </c>
      <c r="R11" s="31"/>
      <c r="S11" s="27">
        <v>147854</v>
      </c>
      <c r="T11" s="25"/>
      <c r="U11" s="27">
        <v>164706</v>
      </c>
      <c r="V11" s="50"/>
    </row>
    <row r="12" spans="1:22" ht="24" customHeight="1">
      <c r="A12" s="10" t="s">
        <v>17</v>
      </c>
      <c r="B12" s="25"/>
      <c r="C12" s="25"/>
      <c r="D12" s="27">
        <f>SUM(D9:D11)</f>
        <v>146323</v>
      </c>
      <c r="E12" s="25"/>
      <c r="F12" s="27">
        <f>SUM(F9:F11)</f>
        <v>144470</v>
      </c>
      <c r="G12" s="31"/>
      <c r="H12" s="27">
        <f>SUM(H9:H11)</f>
        <v>174860</v>
      </c>
      <c r="I12" s="25"/>
      <c r="J12" s="27">
        <f>SUM(J9:J11)</f>
        <v>144368</v>
      </c>
      <c r="K12" s="31"/>
      <c r="L12" s="53"/>
      <c r="N12" s="25"/>
      <c r="O12" s="5"/>
      <c r="P12" s="25"/>
      <c r="Q12" s="5"/>
      <c r="R12" s="5"/>
      <c r="S12" s="5"/>
      <c r="T12" s="25"/>
      <c r="U12" s="5"/>
      <c r="V12" s="50"/>
    </row>
    <row r="13" spans="1:22" ht="17.25" customHeight="1">
      <c r="A13" s="53"/>
      <c r="B13" s="25"/>
      <c r="C13" s="25"/>
      <c r="D13" s="5"/>
      <c r="E13" s="25"/>
      <c r="F13" s="5"/>
      <c r="G13" s="5"/>
      <c r="H13" s="5"/>
      <c r="I13" s="25"/>
      <c r="J13" s="5"/>
      <c r="K13" s="5"/>
      <c r="L13" s="10" t="s">
        <v>7</v>
      </c>
      <c r="N13" s="25"/>
      <c r="O13" s="5"/>
      <c r="P13" s="25"/>
      <c r="Q13" s="5"/>
      <c r="R13" s="5"/>
      <c r="S13" s="5"/>
      <c r="T13" s="25"/>
      <c r="U13" s="5"/>
      <c r="V13" s="50"/>
    </row>
    <row r="14" spans="1:22" ht="24" customHeight="1">
      <c r="A14" s="10" t="s">
        <v>7</v>
      </c>
      <c r="B14" s="25"/>
      <c r="C14" s="25"/>
      <c r="D14" s="5"/>
      <c r="E14" s="25"/>
      <c r="F14" s="5"/>
      <c r="G14" s="5"/>
      <c r="H14" s="5"/>
      <c r="I14" s="25"/>
      <c r="J14" s="5"/>
      <c r="K14" s="5"/>
      <c r="L14" s="11" t="s">
        <v>41</v>
      </c>
      <c r="N14" s="25"/>
      <c r="O14" s="26">
        <v>91359</v>
      </c>
      <c r="P14" s="26"/>
      <c r="Q14" s="26">
        <v>91910</v>
      </c>
      <c r="R14" s="26"/>
      <c r="S14" s="26">
        <v>91359</v>
      </c>
      <c r="T14" s="26"/>
      <c r="U14" s="26">
        <v>91910</v>
      </c>
      <c r="V14" s="50"/>
    </row>
    <row r="15" spans="1:22" ht="24" customHeight="1">
      <c r="A15" s="11" t="s">
        <v>41</v>
      </c>
      <c r="B15" s="25"/>
      <c r="C15" s="25"/>
      <c r="D15" s="26">
        <f>D71-O14</f>
        <v>90158</v>
      </c>
      <c r="E15" s="26"/>
      <c r="F15" s="26">
        <f>F71-Q14</f>
        <v>94102</v>
      </c>
      <c r="G15" s="26"/>
      <c r="H15" s="26">
        <f>H71-S14</f>
        <v>90158</v>
      </c>
      <c r="I15" s="26"/>
      <c r="J15" s="26">
        <f>J71-U14</f>
        <v>94102</v>
      </c>
      <c r="K15" s="26"/>
      <c r="L15" s="11" t="s">
        <v>96</v>
      </c>
      <c r="N15" s="25"/>
      <c r="O15" s="26">
        <v>23166</v>
      </c>
      <c r="P15" s="25"/>
      <c r="Q15" s="26">
        <v>24676</v>
      </c>
      <c r="R15" s="26"/>
      <c r="S15" s="26">
        <v>23166</v>
      </c>
      <c r="T15" s="26"/>
      <c r="U15" s="26">
        <v>24676</v>
      </c>
      <c r="V15" s="50"/>
    </row>
    <row r="16" spans="1:22" ht="24" customHeight="1">
      <c r="A16" s="11" t="s">
        <v>96</v>
      </c>
      <c r="B16" s="25"/>
      <c r="C16" s="25"/>
      <c r="D16" s="26">
        <f>D72-O15</f>
        <v>22583</v>
      </c>
      <c r="E16" s="25"/>
      <c r="F16" s="26">
        <f>F72-Q15</f>
        <v>23718</v>
      </c>
      <c r="G16" s="31"/>
      <c r="H16" s="26">
        <f>H72-S15</f>
        <v>22583</v>
      </c>
      <c r="I16" s="26"/>
      <c r="J16" s="26">
        <f>J72-U15</f>
        <v>23718</v>
      </c>
      <c r="K16" s="26"/>
      <c r="L16" s="11" t="s">
        <v>31</v>
      </c>
      <c r="N16" s="25"/>
      <c r="O16" s="26">
        <v>29117</v>
      </c>
      <c r="P16" s="25"/>
      <c r="Q16" s="26">
        <v>25354</v>
      </c>
      <c r="R16" s="26"/>
      <c r="S16" s="26">
        <v>28175</v>
      </c>
      <c r="T16" s="26"/>
      <c r="U16" s="26">
        <v>25327</v>
      </c>
      <c r="V16" s="50"/>
    </row>
    <row r="17" spans="1:22" ht="24" customHeight="1">
      <c r="A17" s="11" t="s">
        <v>31</v>
      </c>
      <c r="B17" s="25">
        <v>3</v>
      </c>
      <c r="C17" s="25"/>
      <c r="D17" s="26">
        <f>D73-O16</f>
        <v>24084</v>
      </c>
      <c r="E17" s="25"/>
      <c r="F17" s="26">
        <f>F73-Q16</f>
        <v>21641</v>
      </c>
      <c r="G17" s="31"/>
      <c r="H17" s="26">
        <f>H73-S16</f>
        <v>23014</v>
      </c>
      <c r="I17" s="26"/>
      <c r="J17" s="26">
        <f>J73-U16</f>
        <v>21522</v>
      </c>
      <c r="K17" s="26"/>
      <c r="L17" s="11"/>
      <c r="N17" s="25"/>
      <c r="O17" s="26"/>
      <c r="P17" s="25"/>
      <c r="Q17" s="26"/>
      <c r="R17" s="26"/>
      <c r="S17" s="26"/>
      <c r="T17" s="26"/>
      <c r="U17" s="26"/>
      <c r="V17" s="50"/>
    </row>
    <row r="18" spans="1:22" ht="24" customHeight="1">
      <c r="A18" s="11" t="s">
        <v>168</v>
      </c>
      <c r="D18" s="26">
        <f>(D74-O18)</f>
        <v>1570</v>
      </c>
      <c r="E18" s="25"/>
      <c r="F18" s="26">
        <f>(F74-Q18)</f>
        <v>-2688</v>
      </c>
      <c r="G18" s="31"/>
      <c r="H18" s="26">
        <f>(H74-S18)</f>
        <v>1570</v>
      </c>
      <c r="I18" s="26"/>
      <c r="J18" s="26">
        <f>(J74-U18)</f>
        <v>-2688</v>
      </c>
      <c r="K18" s="26"/>
      <c r="L18" s="11" t="s">
        <v>209</v>
      </c>
      <c r="N18" s="25"/>
      <c r="O18" s="26">
        <v>1590</v>
      </c>
      <c r="P18" s="25"/>
      <c r="Q18" s="26">
        <v>7300</v>
      </c>
      <c r="R18" s="26"/>
      <c r="S18" s="26">
        <v>1590</v>
      </c>
      <c r="T18" s="26"/>
      <c r="U18" s="26">
        <v>7300</v>
      </c>
      <c r="V18" s="50"/>
    </row>
    <row r="19" spans="1:22" ht="24" customHeight="1">
      <c r="A19" s="10" t="s">
        <v>16</v>
      </c>
      <c r="B19" s="25"/>
      <c r="C19" s="25"/>
      <c r="D19" s="27">
        <f>SUM(D15:D18)</f>
        <v>138395</v>
      </c>
      <c r="E19" s="25"/>
      <c r="F19" s="27">
        <f>SUM(F15:F18)</f>
        <v>136773</v>
      </c>
      <c r="G19" s="31"/>
      <c r="H19" s="27">
        <f>SUM(H15:H18)</f>
        <v>137325</v>
      </c>
      <c r="I19" s="25"/>
      <c r="J19" s="27">
        <f>SUM(J15:J18)</f>
        <v>136654</v>
      </c>
      <c r="K19" s="31"/>
      <c r="L19" s="10" t="s">
        <v>16</v>
      </c>
      <c r="N19" s="25"/>
      <c r="O19" s="27">
        <v>145232</v>
      </c>
      <c r="P19" s="25"/>
      <c r="Q19" s="27">
        <v>149240</v>
      </c>
      <c r="R19" s="31"/>
      <c r="S19" s="27">
        <v>144290</v>
      </c>
      <c r="T19" s="25"/>
      <c r="U19" s="27">
        <v>149213</v>
      </c>
      <c r="V19" s="50"/>
    </row>
    <row r="20" spans="1:22" ht="17.25" customHeight="1">
      <c r="A20" s="57"/>
      <c r="B20" s="25"/>
      <c r="C20" s="25"/>
      <c r="D20" s="5"/>
      <c r="E20" s="25"/>
      <c r="F20" s="5"/>
      <c r="G20" s="5"/>
      <c r="H20" s="5"/>
      <c r="I20" s="25"/>
      <c r="J20" s="5"/>
      <c r="K20" s="5"/>
      <c r="L20" s="57"/>
      <c r="N20" s="25"/>
      <c r="O20" s="5"/>
      <c r="P20" s="25"/>
      <c r="Q20" s="5"/>
      <c r="R20" s="5"/>
      <c r="S20" s="5"/>
      <c r="T20" s="25"/>
      <c r="U20" s="5"/>
      <c r="V20" s="50"/>
    </row>
    <row r="21" spans="1:22" ht="24" customHeight="1">
      <c r="A21" s="14" t="s">
        <v>173</v>
      </c>
      <c r="B21" s="25"/>
      <c r="C21" s="25"/>
      <c r="D21" s="26">
        <f>+D12-D19</f>
        <v>7928</v>
      </c>
      <c r="E21" s="26"/>
      <c r="F21" s="26">
        <f>+F12-F19</f>
        <v>7697</v>
      </c>
      <c r="G21" s="26"/>
      <c r="H21" s="26">
        <f>+H12-H19</f>
        <v>37535</v>
      </c>
      <c r="I21" s="26"/>
      <c r="J21" s="26">
        <f>+J12-J19</f>
        <v>7714</v>
      </c>
      <c r="K21" s="5"/>
      <c r="L21" s="14" t="s">
        <v>173</v>
      </c>
      <c r="N21" s="25"/>
      <c r="O21" s="26">
        <v>2733</v>
      </c>
      <c r="P21" s="26"/>
      <c r="Q21" s="26">
        <v>15466</v>
      </c>
      <c r="R21" s="26"/>
      <c r="S21" s="26">
        <v>3564</v>
      </c>
      <c r="T21" s="26"/>
      <c r="U21" s="26">
        <v>15493</v>
      </c>
      <c r="V21" s="50"/>
    </row>
    <row r="22" spans="1:22" ht="17.25" customHeight="1">
      <c r="A22" s="57"/>
      <c r="B22" s="25"/>
      <c r="C22" s="25"/>
      <c r="D22" s="5"/>
      <c r="E22" s="25"/>
      <c r="F22" s="5"/>
      <c r="G22" s="5"/>
      <c r="H22" s="5"/>
      <c r="I22" s="25"/>
      <c r="J22" s="5"/>
      <c r="K22" s="5"/>
      <c r="L22" s="57"/>
      <c r="N22" s="25"/>
      <c r="O22" s="5"/>
      <c r="P22" s="25"/>
      <c r="Q22" s="5"/>
      <c r="R22" s="5"/>
      <c r="S22" s="5"/>
      <c r="T22" s="25"/>
      <c r="U22" s="5"/>
      <c r="V22" s="50"/>
    </row>
    <row r="23" spans="1:22" ht="24" customHeight="1">
      <c r="A23" s="14" t="s">
        <v>32</v>
      </c>
      <c r="B23" s="25">
        <v>3</v>
      </c>
      <c r="C23" s="25"/>
      <c r="D23" s="31">
        <f>D79-O23</f>
        <v>1281</v>
      </c>
      <c r="E23" s="31"/>
      <c r="F23" s="31">
        <f>F79-Q23</f>
        <v>2526</v>
      </c>
      <c r="G23" s="31"/>
      <c r="H23" s="31">
        <f>H79-S23</f>
        <v>1315</v>
      </c>
      <c r="I23" s="31"/>
      <c r="J23" s="31">
        <f>J79-U23</f>
        <v>2526</v>
      </c>
      <c r="K23" s="31"/>
      <c r="L23" s="14" t="s">
        <v>32</v>
      </c>
      <c r="N23" s="25"/>
      <c r="O23" s="31">
        <v>1140</v>
      </c>
      <c r="P23" s="31"/>
      <c r="Q23" s="31">
        <v>1751</v>
      </c>
      <c r="R23" s="31"/>
      <c r="S23" s="31">
        <v>1140</v>
      </c>
      <c r="T23" s="31"/>
      <c r="U23" s="31">
        <v>1751</v>
      </c>
      <c r="V23" s="50"/>
    </row>
    <row r="24" spans="1:22" ht="17.25" customHeight="1">
      <c r="A24" s="11"/>
      <c r="B24" s="25"/>
      <c r="C24" s="25"/>
      <c r="D24" s="31"/>
      <c r="E24" s="25"/>
      <c r="F24" s="31"/>
      <c r="G24" s="31"/>
      <c r="H24" s="31"/>
      <c r="I24" s="25"/>
      <c r="J24" s="31"/>
      <c r="K24" s="31"/>
      <c r="L24" s="11"/>
      <c r="N24" s="25"/>
      <c r="O24" s="31"/>
      <c r="P24" s="25"/>
      <c r="Q24" s="31"/>
      <c r="R24" s="31"/>
      <c r="S24" s="31"/>
      <c r="T24" s="25"/>
      <c r="U24" s="31"/>
      <c r="V24" s="50"/>
    </row>
    <row r="25" spans="1:22" ht="24" customHeight="1">
      <c r="A25" s="14" t="s">
        <v>174</v>
      </c>
      <c r="B25" s="25"/>
      <c r="C25" s="25"/>
      <c r="D25" s="28">
        <f>D81-O25</f>
        <v>945</v>
      </c>
      <c r="E25" s="25"/>
      <c r="F25" s="28">
        <f>F81-Q25</f>
        <v>-1904</v>
      </c>
      <c r="G25" s="31"/>
      <c r="H25" s="28">
        <f>H81-S25</f>
        <v>945</v>
      </c>
      <c r="I25" s="25"/>
      <c r="J25" s="28">
        <f>J81-U25</f>
        <v>-1904</v>
      </c>
      <c r="K25" s="31"/>
      <c r="L25" s="183" t="s">
        <v>182</v>
      </c>
      <c r="N25" s="25"/>
      <c r="O25" s="28">
        <v>542</v>
      </c>
      <c r="P25" s="25"/>
      <c r="Q25" s="28">
        <v>-2666</v>
      </c>
      <c r="R25" s="31"/>
      <c r="S25" s="28">
        <v>542</v>
      </c>
      <c r="T25" s="25"/>
      <c r="U25" s="28">
        <v>-2666</v>
      </c>
      <c r="V25" s="50"/>
    </row>
    <row r="26" spans="1:22" ht="17.25" customHeight="1">
      <c r="A26" s="11"/>
      <c r="B26" s="25"/>
      <c r="C26" s="25"/>
      <c r="D26" s="31"/>
      <c r="E26" s="25"/>
      <c r="F26" s="31"/>
      <c r="G26" s="31"/>
      <c r="H26" s="31"/>
      <c r="I26" s="25"/>
      <c r="J26" s="31"/>
      <c r="K26" s="31"/>
      <c r="L26" s="11"/>
      <c r="N26" s="25"/>
      <c r="O26" s="31"/>
      <c r="P26" s="25"/>
      <c r="Q26" s="31"/>
      <c r="R26" s="31"/>
      <c r="S26" s="31"/>
      <c r="T26" s="25"/>
      <c r="U26" s="31"/>
      <c r="V26" s="50"/>
    </row>
    <row r="27" spans="1:22" ht="24" customHeight="1">
      <c r="A27" s="14" t="s">
        <v>51</v>
      </c>
      <c r="B27" s="25"/>
      <c r="C27" s="25"/>
      <c r="D27" s="26">
        <f>+D21-D23-D25</f>
        <v>5702</v>
      </c>
      <c r="E27" s="25"/>
      <c r="F27" s="26">
        <f>+F21-F23-F25</f>
        <v>7075</v>
      </c>
      <c r="G27" s="31"/>
      <c r="H27" s="26">
        <f>+H21-H23-H25</f>
        <v>35275</v>
      </c>
      <c r="I27" s="25"/>
      <c r="J27" s="26">
        <f>+J21-J23-J25</f>
        <v>7092</v>
      </c>
      <c r="K27" s="26"/>
      <c r="L27" s="14" t="s">
        <v>51</v>
      </c>
      <c r="N27" s="25"/>
      <c r="O27" s="26">
        <v>1051</v>
      </c>
      <c r="P27" s="25"/>
      <c r="Q27" s="26">
        <v>16381</v>
      </c>
      <c r="R27" s="26"/>
      <c r="S27" s="26">
        <v>1882</v>
      </c>
      <c r="T27" s="25"/>
      <c r="U27" s="26">
        <v>16408</v>
      </c>
      <c r="V27" s="50"/>
    </row>
    <row r="28" spans="1:22" ht="17.25" customHeight="1">
      <c r="A28" s="57"/>
      <c r="B28" s="25"/>
      <c r="C28" s="25"/>
      <c r="D28" s="26"/>
      <c r="E28" s="25"/>
      <c r="F28" s="26"/>
      <c r="G28" s="31"/>
      <c r="H28" s="26"/>
      <c r="I28" s="25"/>
      <c r="J28" s="26"/>
      <c r="K28" s="26"/>
      <c r="L28" s="57"/>
      <c r="N28" s="25"/>
      <c r="O28" s="26"/>
      <c r="P28" s="25"/>
      <c r="Q28" s="26"/>
      <c r="R28" s="26"/>
      <c r="S28" s="26"/>
      <c r="T28" s="25"/>
      <c r="U28" s="26"/>
      <c r="V28" s="50"/>
    </row>
    <row r="29" spans="1:22" ht="24" customHeight="1">
      <c r="A29" s="14" t="s">
        <v>74</v>
      </c>
      <c r="B29" s="25">
        <v>7</v>
      </c>
      <c r="C29" s="25"/>
      <c r="D29" s="28">
        <f>D85-O29</f>
        <v>6682</v>
      </c>
      <c r="E29" s="25"/>
      <c r="F29" s="28">
        <f>F85-Q29</f>
        <v>1299</v>
      </c>
      <c r="G29" s="31"/>
      <c r="H29" s="28">
        <f>H85-S29</f>
        <v>6682</v>
      </c>
      <c r="I29" s="25"/>
      <c r="J29" s="28">
        <f>J85-U29</f>
        <v>1299</v>
      </c>
      <c r="K29" s="31"/>
      <c r="L29" s="14" t="s">
        <v>74</v>
      </c>
      <c r="M29" s="25">
        <v>7</v>
      </c>
      <c r="N29" s="25"/>
      <c r="O29" s="28">
        <v>736</v>
      </c>
      <c r="P29" s="31"/>
      <c r="Q29" s="28">
        <v>3816</v>
      </c>
      <c r="R29" s="31"/>
      <c r="S29" s="28">
        <v>736</v>
      </c>
      <c r="T29" s="25"/>
      <c r="U29" s="28">
        <v>3816</v>
      </c>
      <c r="V29" s="50"/>
    </row>
    <row r="30" spans="1:22" ht="17.25" customHeight="1">
      <c r="A30" s="57"/>
      <c r="B30" s="33"/>
      <c r="D30" s="5"/>
      <c r="E30" s="25"/>
      <c r="F30" s="5"/>
      <c r="G30" s="5"/>
      <c r="H30" s="5"/>
      <c r="J30" s="5"/>
      <c r="K30" s="5"/>
      <c r="L30" s="57"/>
      <c r="M30" s="33"/>
      <c r="O30" s="5"/>
      <c r="Q30" s="5"/>
      <c r="R30" s="5"/>
      <c r="S30" s="5"/>
      <c r="U30" s="5"/>
      <c r="V30" s="50"/>
    </row>
    <row r="31" spans="1:22" ht="24" customHeight="1">
      <c r="A31" s="10" t="s">
        <v>219</v>
      </c>
      <c r="D31" s="31">
        <f>D27-D29</f>
        <v>-980</v>
      </c>
      <c r="F31" s="31">
        <f>F27-F29</f>
        <v>5776</v>
      </c>
      <c r="G31" s="5"/>
      <c r="H31" s="31">
        <f>H27-H29</f>
        <v>28593</v>
      </c>
      <c r="J31" s="31">
        <f>J27-J29</f>
        <v>5793</v>
      </c>
      <c r="K31" s="31"/>
      <c r="L31" s="10" t="s">
        <v>119</v>
      </c>
      <c r="M31" s="7"/>
      <c r="O31" s="31">
        <v>315</v>
      </c>
      <c r="Q31" s="31">
        <v>12565</v>
      </c>
      <c r="R31" s="31"/>
      <c r="S31" s="31">
        <v>1146</v>
      </c>
      <c r="U31" s="31">
        <v>12592</v>
      </c>
      <c r="V31" s="50"/>
    </row>
    <row r="32" spans="1:22" ht="17.25" customHeight="1">
      <c r="A32" s="57"/>
      <c r="D32" s="5"/>
      <c r="F32" s="5"/>
      <c r="G32" s="5"/>
      <c r="H32" s="5"/>
      <c r="J32" s="5"/>
      <c r="K32" s="5"/>
      <c r="L32" s="57"/>
      <c r="M32" s="7"/>
      <c r="O32" s="5"/>
      <c r="Q32" s="5"/>
      <c r="R32" s="5"/>
      <c r="S32" s="5"/>
      <c r="U32" s="5"/>
      <c r="V32" s="50"/>
    </row>
    <row r="33" spans="1:22" ht="24" customHeight="1">
      <c r="A33" s="34" t="s">
        <v>120</v>
      </c>
      <c r="D33" s="43">
        <v>0</v>
      </c>
      <c r="E33" s="42"/>
      <c r="F33" s="43">
        <v>0</v>
      </c>
      <c r="G33" s="5"/>
      <c r="H33" s="43">
        <v>0</v>
      </c>
      <c r="I33" s="42"/>
      <c r="J33" s="43">
        <v>0</v>
      </c>
      <c r="K33" s="79"/>
      <c r="L33" s="34" t="s">
        <v>120</v>
      </c>
      <c r="M33" s="7"/>
      <c r="O33" s="43">
        <v>0</v>
      </c>
      <c r="P33" s="42"/>
      <c r="Q33" s="43">
        <v>0</v>
      </c>
      <c r="R33" s="157"/>
      <c r="S33" s="43">
        <v>0</v>
      </c>
      <c r="T33" s="42"/>
      <c r="U33" s="43">
        <v>0</v>
      </c>
      <c r="V33" s="50"/>
    </row>
    <row r="34" spans="1:22" ht="24" hidden="1" customHeight="1">
      <c r="A34" s="63" t="s">
        <v>175</v>
      </c>
      <c r="D34" s="5"/>
      <c r="F34" s="5"/>
      <c r="G34" s="5"/>
      <c r="H34" s="5"/>
      <c r="J34" s="5"/>
      <c r="K34" s="5"/>
      <c r="L34" s="184" t="s">
        <v>175</v>
      </c>
      <c r="M34" s="185"/>
      <c r="N34" s="185"/>
      <c r="O34" s="186"/>
      <c r="P34" s="185"/>
      <c r="Q34" s="186"/>
      <c r="R34" s="186"/>
      <c r="S34" s="186"/>
      <c r="T34" s="185"/>
      <c r="U34" s="186"/>
      <c r="V34" s="50"/>
    </row>
    <row r="35" spans="1:22" ht="24" hidden="1" customHeight="1">
      <c r="A35" s="7" t="s">
        <v>90</v>
      </c>
      <c r="D35" s="5"/>
      <c r="F35" s="5"/>
      <c r="G35" s="5"/>
      <c r="H35" s="5"/>
      <c r="J35" s="5"/>
      <c r="K35" s="5"/>
      <c r="L35" s="185" t="s">
        <v>90</v>
      </c>
      <c r="M35" s="185"/>
      <c r="N35" s="185"/>
      <c r="O35" s="186"/>
      <c r="P35" s="185"/>
      <c r="Q35" s="186"/>
      <c r="R35" s="186"/>
      <c r="S35" s="186"/>
      <c r="T35" s="185"/>
      <c r="U35" s="186"/>
      <c r="V35" s="50"/>
    </row>
    <row r="36" spans="1:22" ht="24" hidden="1" customHeight="1">
      <c r="A36" s="7" t="s">
        <v>91</v>
      </c>
      <c r="D36" s="5"/>
      <c r="F36" s="5"/>
      <c r="G36" s="5"/>
      <c r="H36" s="5"/>
      <c r="J36" s="5"/>
      <c r="K36" s="5"/>
      <c r="L36" s="185" t="s">
        <v>91</v>
      </c>
      <c r="M36" s="185"/>
      <c r="N36" s="185"/>
      <c r="O36" s="186"/>
      <c r="P36" s="185"/>
      <c r="Q36" s="186"/>
      <c r="R36" s="186"/>
      <c r="S36" s="186"/>
      <c r="T36" s="185"/>
      <c r="U36" s="186"/>
      <c r="V36" s="50"/>
    </row>
    <row r="37" spans="1:22" ht="24" hidden="1" customHeight="1">
      <c r="A37" s="7" t="s">
        <v>115</v>
      </c>
      <c r="B37" s="25"/>
      <c r="K37" s="157"/>
      <c r="L37" s="185" t="s">
        <v>210</v>
      </c>
      <c r="M37" s="187">
        <v>6</v>
      </c>
      <c r="N37" s="185"/>
      <c r="O37" s="188">
        <v>0</v>
      </c>
      <c r="P37" s="185"/>
      <c r="Q37" s="189">
        <v>0</v>
      </c>
      <c r="R37" s="190"/>
      <c r="S37" s="188">
        <v>0</v>
      </c>
      <c r="T37" s="185"/>
      <c r="U37" s="191">
        <v>0</v>
      </c>
      <c r="V37" s="50"/>
    </row>
    <row r="38" spans="1:22" s="36" customFormat="1" ht="17.25" customHeight="1">
      <c r="A38" s="56"/>
      <c r="B38" s="35"/>
      <c r="C38" s="35"/>
      <c r="D38" s="41"/>
      <c r="E38" s="42"/>
      <c r="F38" s="41"/>
      <c r="G38" s="5"/>
      <c r="H38" s="41"/>
      <c r="I38" s="42"/>
      <c r="J38" s="41"/>
      <c r="K38" s="41"/>
      <c r="L38" s="56"/>
      <c r="M38" s="35"/>
      <c r="N38" s="35"/>
      <c r="O38" s="41"/>
      <c r="P38" s="42"/>
      <c r="Q38" s="41"/>
      <c r="R38" s="41"/>
      <c r="S38" s="41"/>
      <c r="T38" s="42"/>
      <c r="U38" s="41"/>
      <c r="V38" s="39"/>
    </row>
    <row r="39" spans="1:22" s="36" customFormat="1" ht="22.5" thickBot="1">
      <c r="A39" s="34" t="s">
        <v>220</v>
      </c>
      <c r="B39" s="35"/>
      <c r="C39" s="35"/>
      <c r="D39" s="44">
        <f>SUM(D31:D36)</f>
        <v>-980</v>
      </c>
      <c r="E39" s="42"/>
      <c r="F39" s="44">
        <f>SUM(F31:F36)</f>
        <v>5776</v>
      </c>
      <c r="G39" s="5"/>
      <c r="H39" s="44">
        <f>SUM(H31:H36)</f>
        <v>28593</v>
      </c>
      <c r="I39" s="42"/>
      <c r="J39" s="44">
        <f>SUM(J31:J36)</f>
        <v>5793</v>
      </c>
      <c r="K39" s="157"/>
      <c r="L39" s="34" t="s">
        <v>112</v>
      </c>
      <c r="M39" s="35"/>
      <c r="N39" s="35"/>
      <c r="O39" s="44">
        <v>315</v>
      </c>
      <c r="P39" s="42"/>
      <c r="Q39" s="44">
        <v>12565</v>
      </c>
      <c r="R39" s="157"/>
      <c r="S39" s="44">
        <v>1146</v>
      </c>
      <c r="T39" s="42"/>
      <c r="U39" s="44">
        <v>12592</v>
      </c>
      <c r="V39" s="39"/>
    </row>
    <row r="40" spans="1:22" s="36" customFormat="1" ht="17.25" customHeight="1" thickTop="1">
      <c r="A40" s="55"/>
      <c r="B40" s="35"/>
      <c r="C40" s="35"/>
      <c r="D40" s="41"/>
      <c r="E40" s="42"/>
      <c r="F40" s="41"/>
      <c r="G40" s="5"/>
      <c r="H40" s="41"/>
      <c r="I40" s="42"/>
      <c r="J40" s="41"/>
      <c r="K40" s="41"/>
      <c r="L40" s="55"/>
      <c r="M40" s="35"/>
      <c r="N40" s="35"/>
      <c r="O40" s="41"/>
      <c r="P40" s="42"/>
      <c r="Q40" s="41"/>
      <c r="R40" s="41"/>
      <c r="S40" s="41"/>
      <c r="T40" s="42"/>
      <c r="U40" s="41"/>
      <c r="V40" s="39"/>
    </row>
    <row r="41" spans="1:22" s="36" customFormat="1" ht="24" customHeight="1">
      <c r="A41" s="34" t="s">
        <v>161</v>
      </c>
      <c r="B41" s="35"/>
      <c r="C41" s="35"/>
      <c r="D41" s="41"/>
      <c r="E41" s="42"/>
      <c r="F41" s="41"/>
      <c r="G41" s="5"/>
      <c r="H41" s="41"/>
      <c r="I41" s="42"/>
      <c r="J41" s="41"/>
      <c r="K41" s="41"/>
      <c r="L41" s="34" t="s">
        <v>161</v>
      </c>
      <c r="M41" s="35"/>
      <c r="N41" s="35"/>
      <c r="O41" s="41"/>
      <c r="P41" s="42"/>
      <c r="Q41" s="41"/>
      <c r="R41" s="41"/>
      <c r="S41" s="41"/>
      <c r="T41" s="42"/>
      <c r="U41" s="41"/>
      <c r="V41" s="39"/>
    </row>
    <row r="42" spans="1:22" s="36" customFormat="1" ht="24" customHeight="1">
      <c r="A42" s="35" t="s">
        <v>162</v>
      </c>
      <c r="B42" s="25"/>
      <c r="C42" s="35"/>
      <c r="D42" s="31">
        <f>+D44-D43</f>
        <v>-785</v>
      </c>
      <c r="E42" s="42"/>
      <c r="F42" s="31">
        <f>+F44-F43</f>
        <v>5780</v>
      </c>
      <c r="G42" s="5"/>
      <c r="H42" s="31">
        <f>+H44-H43</f>
        <v>28593</v>
      </c>
      <c r="I42" s="42"/>
      <c r="J42" s="31">
        <f>+J44-J43</f>
        <v>5793</v>
      </c>
      <c r="K42" s="31"/>
      <c r="L42" s="35" t="s">
        <v>162</v>
      </c>
      <c r="M42" s="25"/>
      <c r="N42" s="35"/>
      <c r="O42" s="31">
        <v>481</v>
      </c>
      <c r="P42" s="42"/>
      <c r="Q42" s="41">
        <v>12570</v>
      </c>
      <c r="R42" s="41"/>
      <c r="S42" s="31">
        <v>1146</v>
      </c>
      <c r="T42" s="42"/>
      <c r="U42" s="31">
        <v>12592</v>
      </c>
      <c r="V42" s="39"/>
    </row>
    <row r="43" spans="1:22" s="36" customFormat="1" ht="24" customHeight="1">
      <c r="A43" s="35" t="s">
        <v>163</v>
      </c>
      <c r="B43" s="25"/>
      <c r="C43" s="35"/>
      <c r="D43" s="31">
        <f>D95-O43</f>
        <v>-195</v>
      </c>
      <c r="E43" s="42"/>
      <c r="F43" s="31">
        <f>F95-Q43</f>
        <v>-4</v>
      </c>
      <c r="G43" s="5"/>
      <c r="H43" s="41">
        <v>0</v>
      </c>
      <c r="I43" s="42"/>
      <c r="J43" s="41">
        <v>0</v>
      </c>
      <c r="K43" s="41"/>
      <c r="L43" s="35" t="s">
        <v>163</v>
      </c>
      <c r="M43" s="25"/>
      <c r="N43" s="35"/>
      <c r="O43" s="31">
        <v>-166</v>
      </c>
      <c r="P43" s="42"/>
      <c r="Q43" s="41">
        <v>-5</v>
      </c>
      <c r="R43" s="41"/>
      <c r="S43" s="41">
        <v>0</v>
      </c>
      <c r="T43" s="42"/>
      <c r="U43" s="41">
        <v>0</v>
      </c>
      <c r="V43" s="39"/>
    </row>
    <row r="44" spans="1:22" s="36" customFormat="1" ht="24" customHeight="1" thickBot="1">
      <c r="A44" s="10" t="s">
        <v>219</v>
      </c>
      <c r="B44" s="25"/>
      <c r="C44" s="35"/>
      <c r="D44" s="89">
        <f>+D31</f>
        <v>-980</v>
      </c>
      <c r="E44" s="42"/>
      <c r="F44" s="89">
        <f>+F31</f>
        <v>5776</v>
      </c>
      <c r="G44" s="5"/>
      <c r="H44" s="89">
        <f>+H31</f>
        <v>28593</v>
      </c>
      <c r="I44" s="42"/>
      <c r="J44" s="89">
        <f>+J31</f>
        <v>5793</v>
      </c>
      <c r="K44" s="157"/>
      <c r="L44" s="34" t="s">
        <v>119</v>
      </c>
      <c r="M44" s="25"/>
      <c r="N44" s="35"/>
      <c r="O44" s="89">
        <v>315</v>
      </c>
      <c r="P44" s="157"/>
      <c r="Q44" s="89">
        <v>12565</v>
      </c>
      <c r="R44" s="41"/>
      <c r="S44" s="89">
        <v>1146</v>
      </c>
      <c r="T44" s="42"/>
      <c r="U44" s="89">
        <v>12592</v>
      </c>
      <c r="V44" s="39"/>
    </row>
    <row r="45" spans="1:22" s="36" customFormat="1" ht="17.25" customHeight="1" thickTop="1">
      <c r="A45" s="35"/>
      <c r="B45" s="25"/>
      <c r="C45" s="35"/>
      <c r="D45" s="41"/>
      <c r="E45" s="42"/>
      <c r="F45" s="41"/>
      <c r="G45" s="5"/>
      <c r="H45" s="41"/>
      <c r="I45" s="42"/>
      <c r="J45" s="41"/>
      <c r="K45" s="41"/>
      <c r="L45" s="35"/>
      <c r="M45" s="25"/>
      <c r="N45" s="35"/>
      <c r="O45" s="41"/>
      <c r="P45" s="42"/>
      <c r="Q45" s="41"/>
      <c r="R45" s="41"/>
      <c r="S45" s="41"/>
      <c r="T45" s="42"/>
      <c r="U45" s="41"/>
      <c r="V45" s="39"/>
    </row>
    <row r="46" spans="1:22" s="36" customFormat="1" ht="24" customHeight="1">
      <c r="A46" s="34" t="s">
        <v>164</v>
      </c>
      <c r="B46" s="25"/>
      <c r="C46" s="35"/>
      <c r="D46" s="41"/>
      <c r="E46" s="42"/>
      <c r="F46" s="41"/>
      <c r="G46" s="5"/>
      <c r="H46" s="41"/>
      <c r="I46" s="42"/>
      <c r="J46" s="41"/>
      <c r="K46" s="41"/>
      <c r="L46" s="34" t="s">
        <v>164</v>
      </c>
      <c r="M46" s="25"/>
      <c r="N46" s="35"/>
      <c r="O46" s="41"/>
      <c r="P46" s="42"/>
      <c r="Q46" s="41"/>
      <c r="R46" s="41"/>
      <c r="S46" s="41"/>
      <c r="T46" s="42"/>
      <c r="U46" s="41"/>
      <c r="V46" s="39"/>
    </row>
    <row r="47" spans="1:22" s="36" customFormat="1" ht="24" customHeight="1">
      <c r="A47" s="35" t="s">
        <v>162</v>
      </c>
      <c r="B47" s="25"/>
      <c r="C47" s="35"/>
      <c r="D47" s="31">
        <f>+D49-D48</f>
        <v>-785</v>
      </c>
      <c r="E47" s="31"/>
      <c r="F47" s="31">
        <f>+F49-F48</f>
        <v>5780</v>
      </c>
      <c r="G47" s="31"/>
      <c r="H47" s="31">
        <f>+H49-H48</f>
        <v>28593</v>
      </c>
      <c r="I47" s="31"/>
      <c r="J47" s="31">
        <f>+J49-J48</f>
        <v>5793</v>
      </c>
      <c r="K47" s="31"/>
      <c r="L47" s="35" t="s">
        <v>162</v>
      </c>
      <c r="M47" s="25"/>
      <c r="N47" s="35"/>
      <c r="O47" s="31">
        <v>481</v>
      </c>
      <c r="P47" s="31"/>
      <c r="Q47" s="31">
        <v>12570</v>
      </c>
      <c r="R47" s="31"/>
      <c r="S47" s="31">
        <v>1146</v>
      </c>
      <c r="T47" s="31"/>
      <c r="U47" s="31">
        <v>12592</v>
      </c>
      <c r="V47" s="39"/>
    </row>
    <row r="48" spans="1:22" s="36" customFormat="1" ht="24" customHeight="1">
      <c r="A48" s="35" t="s">
        <v>163</v>
      </c>
      <c r="B48" s="25"/>
      <c r="C48" s="35"/>
      <c r="D48" s="41">
        <f>+D43</f>
        <v>-195</v>
      </c>
      <c r="E48" s="42"/>
      <c r="F48" s="41">
        <f>+F43</f>
        <v>-4</v>
      </c>
      <c r="G48" s="5"/>
      <c r="H48" s="41">
        <v>0</v>
      </c>
      <c r="I48" s="42"/>
      <c r="J48" s="41">
        <v>0</v>
      </c>
      <c r="K48" s="41"/>
      <c r="L48" s="35" t="s">
        <v>163</v>
      </c>
      <c r="M48" s="25"/>
      <c r="N48" s="35"/>
      <c r="O48" s="41">
        <v>-166</v>
      </c>
      <c r="P48" s="42"/>
      <c r="Q48" s="41">
        <v>-5</v>
      </c>
      <c r="R48" s="41"/>
      <c r="S48" s="41">
        <v>0</v>
      </c>
      <c r="T48" s="42"/>
      <c r="U48" s="41">
        <v>0</v>
      </c>
      <c r="V48" s="39"/>
    </row>
    <row r="49" spans="1:22" s="36" customFormat="1" ht="24" customHeight="1" thickBot="1">
      <c r="A49" s="34" t="s">
        <v>220</v>
      </c>
      <c r="B49" s="25"/>
      <c r="C49" s="35"/>
      <c r="D49" s="89">
        <f>+D39</f>
        <v>-980</v>
      </c>
      <c r="E49" s="42"/>
      <c r="F49" s="89">
        <f>+F39</f>
        <v>5776</v>
      </c>
      <c r="G49" s="5"/>
      <c r="H49" s="89">
        <f>+H39</f>
        <v>28593</v>
      </c>
      <c r="I49" s="42"/>
      <c r="J49" s="89">
        <f>+J39</f>
        <v>5793</v>
      </c>
      <c r="K49" s="157"/>
      <c r="L49" s="34" t="s">
        <v>112</v>
      </c>
      <c r="M49" s="25"/>
      <c r="N49" s="35"/>
      <c r="O49" s="89">
        <v>315</v>
      </c>
      <c r="P49" s="157"/>
      <c r="Q49" s="89">
        <v>12565</v>
      </c>
      <c r="R49" s="41"/>
      <c r="S49" s="89">
        <v>1146</v>
      </c>
      <c r="T49" s="42"/>
      <c r="U49" s="89">
        <v>12592</v>
      </c>
      <c r="V49" s="39"/>
    </row>
    <row r="50" spans="1:22" s="36" customFormat="1" ht="17.25" customHeight="1" thickTop="1">
      <c r="A50" s="35"/>
      <c r="B50" s="25"/>
      <c r="C50" s="35"/>
      <c r="D50" s="41"/>
      <c r="E50" s="42"/>
      <c r="F50" s="41"/>
      <c r="G50" s="5"/>
      <c r="H50" s="41"/>
      <c r="I50" s="42"/>
      <c r="J50" s="41"/>
      <c r="K50" s="41"/>
      <c r="L50" s="35"/>
      <c r="M50" s="25"/>
      <c r="N50" s="35"/>
      <c r="O50" s="41"/>
      <c r="P50" s="42"/>
      <c r="Q50" s="41"/>
      <c r="R50" s="41"/>
      <c r="S50" s="41"/>
      <c r="T50" s="42"/>
      <c r="U50" s="41"/>
      <c r="V50" s="39"/>
    </row>
    <row r="51" spans="1:22" s="36" customFormat="1" ht="22.5" thickBot="1">
      <c r="A51" s="38" t="s">
        <v>221</v>
      </c>
      <c r="B51" s="25"/>
      <c r="C51" s="35"/>
      <c r="D51" s="170">
        <f>D42/D53</f>
        <v>-2.548701406276358E-3</v>
      </c>
      <c r="E51" s="171"/>
      <c r="F51" s="170">
        <f>F42/F53</f>
        <v>1.8766234558315095E-2</v>
      </c>
      <c r="G51" s="194"/>
      <c r="H51" s="170">
        <f>H42/H53</f>
        <v>9.2834419502751467E-2</v>
      </c>
      <c r="I51" s="62"/>
      <c r="J51" s="170">
        <f>J42/J53</f>
        <v>1.8808442352304385E-2</v>
      </c>
      <c r="K51" s="158"/>
      <c r="L51" s="38" t="s">
        <v>123</v>
      </c>
      <c r="M51" s="25"/>
      <c r="N51" s="35"/>
      <c r="O51" s="170">
        <v>1.0227273158943347E-3</v>
      </c>
      <c r="P51" s="171"/>
      <c r="Q51" s="170">
        <v>4.0795456267340685E-2</v>
      </c>
      <c r="R51" s="192"/>
      <c r="S51" s="170">
        <v>3.7207793778251037E-3</v>
      </c>
      <c r="T51" s="171"/>
      <c r="U51" s="170">
        <v>4.0795456267340685E-2</v>
      </c>
      <c r="V51" s="39"/>
    </row>
    <row r="52" spans="1:22" s="36" customFormat="1" ht="17.25" customHeight="1" thickTop="1">
      <c r="A52" s="35"/>
      <c r="B52" s="25"/>
      <c r="C52" s="35"/>
      <c r="D52" s="41"/>
      <c r="E52" s="42"/>
      <c r="F52" s="41"/>
      <c r="G52" s="5"/>
      <c r="H52" s="41"/>
      <c r="I52" s="42"/>
      <c r="J52" s="41"/>
      <c r="K52" s="41"/>
      <c r="L52" s="35"/>
      <c r="M52" s="25"/>
      <c r="N52" s="35"/>
      <c r="O52" s="41"/>
      <c r="P52" s="42"/>
      <c r="Q52" s="41"/>
      <c r="R52" s="41"/>
      <c r="S52" s="41"/>
      <c r="T52" s="42"/>
      <c r="U52" s="41"/>
      <c r="V52" s="39"/>
    </row>
    <row r="53" spans="1:22" s="69" customFormat="1" ht="22.5" hidden="1" thickBot="1">
      <c r="A53" s="68" t="s">
        <v>75</v>
      </c>
      <c r="B53" s="78">
        <v>17</v>
      </c>
      <c r="D53" s="70">
        <f>307999987/1000</f>
        <v>307999.98700000002</v>
      </c>
      <c r="E53" s="71"/>
      <c r="F53" s="70">
        <f>307999987/1000</f>
        <v>307999.98700000002</v>
      </c>
      <c r="G53" s="5"/>
      <c r="H53" s="70">
        <f>307999987/1000</f>
        <v>307999.98700000002</v>
      </c>
      <c r="I53" s="71"/>
      <c r="J53" s="70">
        <f>307999987/1000</f>
        <v>307999.98700000002</v>
      </c>
      <c r="K53" s="159"/>
      <c r="L53" s="68" t="s">
        <v>75</v>
      </c>
      <c r="M53" s="78">
        <v>17</v>
      </c>
      <c r="O53" s="70">
        <f>307999987</f>
        <v>307999987</v>
      </c>
      <c r="P53" s="71"/>
      <c r="Q53" s="70">
        <f>307999987/1000</f>
        <v>307999.98700000002</v>
      </c>
      <c r="R53" s="159"/>
      <c r="S53" s="70">
        <f>307999987</f>
        <v>307999987</v>
      </c>
      <c r="T53" s="71"/>
      <c r="U53" s="70">
        <f>307999987</f>
        <v>307999987</v>
      </c>
    </row>
    <row r="54" spans="1:22" s="69" customFormat="1" ht="22.5" hidden="1" thickTop="1">
      <c r="A54" s="74"/>
      <c r="B54" s="35"/>
      <c r="D54" s="72"/>
      <c r="E54" s="72"/>
      <c r="F54" s="75"/>
      <c r="G54" s="5"/>
      <c r="H54" s="72"/>
      <c r="I54" s="72"/>
      <c r="J54" s="72"/>
      <c r="K54" s="72"/>
      <c r="L54" s="53"/>
      <c r="M54" s="35"/>
      <c r="N54" s="35"/>
      <c r="O54" s="7"/>
      <c r="P54" s="7"/>
      <c r="Q54" s="4"/>
      <c r="R54" s="4"/>
      <c r="S54" s="7"/>
      <c r="T54" s="7"/>
      <c r="U54" s="7"/>
    </row>
    <row r="55" spans="1:22" ht="24" customHeight="1">
      <c r="A55" s="7" t="s">
        <v>111</v>
      </c>
      <c r="G55" s="5"/>
      <c r="L55" s="7" t="s">
        <v>111</v>
      </c>
      <c r="M55" s="7"/>
      <c r="Q55" s="4"/>
      <c r="R55" s="4"/>
    </row>
    <row r="56" spans="1:22" ht="24" customHeight="1">
      <c r="G56" s="5"/>
    </row>
    <row r="57" spans="1:22" ht="24" customHeight="1">
      <c r="A57" s="6" t="str">
        <f>A1</f>
        <v>บริษัท เทคโนเมดิคัล จำกัด (มหาชน) และบริษัทย่อย</v>
      </c>
      <c r="B57" s="22"/>
      <c r="C57" s="22"/>
      <c r="D57" s="22"/>
      <c r="E57" s="22"/>
      <c r="J57" s="67" t="s">
        <v>108</v>
      </c>
      <c r="K57" s="67"/>
    </row>
    <row r="58" spans="1:22" ht="24" customHeight="1">
      <c r="A58" s="8" t="s">
        <v>84</v>
      </c>
      <c r="B58" s="22"/>
      <c r="C58" s="22"/>
      <c r="D58" s="22"/>
      <c r="E58" s="22"/>
      <c r="J58" s="67" t="s">
        <v>109</v>
      </c>
      <c r="K58" s="67"/>
    </row>
    <row r="59" spans="1:22" ht="24" customHeight="1">
      <c r="A59" s="8" t="s">
        <v>211</v>
      </c>
      <c r="B59" s="22"/>
      <c r="C59" s="22"/>
      <c r="D59" s="22"/>
      <c r="E59" s="22"/>
      <c r="F59" s="23"/>
    </row>
    <row r="60" spans="1:22" ht="15.6" customHeight="1">
      <c r="A60" s="8"/>
      <c r="B60" s="22"/>
      <c r="C60" s="22"/>
      <c r="D60" s="22"/>
      <c r="E60" s="22"/>
      <c r="F60" s="23"/>
    </row>
    <row r="61" spans="1:22" s="83" customFormat="1" ht="24" customHeight="1">
      <c r="A61" s="81"/>
      <c r="B61" s="82"/>
      <c r="C61" s="82"/>
      <c r="D61" s="199" t="s">
        <v>107</v>
      </c>
      <c r="E61" s="199"/>
      <c r="F61" s="199"/>
      <c r="G61" s="199"/>
      <c r="H61" s="199"/>
      <c r="I61" s="199"/>
      <c r="J61" s="199"/>
      <c r="K61" s="156"/>
      <c r="M61" s="160"/>
    </row>
    <row r="62" spans="1:22" s="83" customFormat="1" ht="24" customHeight="1">
      <c r="A62" s="81"/>
      <c r="B62" s="82"/>
      <c r="C62" s="82"/>
      <c r="D62" s="200" t="s">
        <v>125</v>
      </c>
      <c r="E62" s="200"/>
      <c r="F62" s="200"/>
      <c r="G62" s="84"/>
      <c r="H62" s="201" t="s">
        <v>126</v>
      </c>
      <c r="I62" s="200"/>
      <c r="J62" s="200"/>
      <c r="K62" s="87"/>
      <c r="M62" s="160"/>
    </row>
    <row r="63" spans="1:22" s="83" customFormat="1" ht="24" customHeight="1">
      <c r="A63" s="81"/>
      <c r="B63" s="155" t="s">
        <v>5</v>
      </c>
      <c r="C63" s="82"/>
      <c r="D63" s="86" t="str">
        <f>+D7</f>
        <v>2564</v>
      </c>
      <c r="E63" s="87"/>
      <c r="F63" s="86" t="str">
        <f>+F7</f>
        <v>2563</v>
      </c>
      <c r="G63" s="84"/>
      <c r="H63" s="86" t="str">
        <f>+H7</f>
        <v>2564</v>
      </c>
      <c r="I63" s="87"/>
      <c r="J63" s="86" t="str">
        <f>+J7</f>
        <v>2563</v>
      </c>
      <c r="K63" s="87"/>
      <c r="M63" s="160"/>
    </row>
    <row r="64" spans="1:22" ht="24" customHeight="1">
      <c r="A64" s="10" t="s">
        <v>6</v>
      </c>
      <c r="B64" s="25"/>
      <c r="C64" s="25"/>
      <c r="D64" s="25"/>
      <c r="E64" s="25"/>
      <c r="F64" s="5"/>
      <c r="G64" s="5"/>
    </row>
    <row r="65" spans="1:13" ht="24" customHeight="1">
      <c r="A65" s="11" t="s">
        <v>47</v>
      </c>
      <c r="B65" s="25">
        <v>3</v>
      </c>
      <c r="C65" s="25"/>
      <c r="D65" s="26">
        <v>293579</v>
      </c>
      <c r="E65" s="25"/>
      <c r="F65" s="26">
        <v>308898</v>
      </c>
      <c r="G65" s="31"/>
      <c r="H65" s="26">
        <v>293579</v>
      </c>
      <c r="I65" s="25"/>
      <c r="J65" s="26">
        <v>308898</v>
      </c>
      <c r="K65" s="26"/>
      <c r="M65" s="161"/>
    </row>
    <row r="66" spans="1:13" ht="24" customHeight="1">
      <c r="A66" s="11" t="s">
        <v>227</v>
      </c>
      <c r="B66" s="25">
        <v>3</v>
      </c>
      <c r="C66" s="25"/>
      <c r="D66" s="26">
        <v>0</v>
      </c>
      <c r="E66" s="25"/>
      <c r="F66" s="26">
        <v>0</v>
      </c>
      <c r="G66" s="31"/>
      <c r="H66" s="26">
        <v>28600</v>
      </c>
      <c r="I66" s="25"/>
      <c r="J66" s="26">
        <v>0</v>
      </c>
      <c r="K66" s="26"/>
      <c r="M66" s="161"/>
    </row>
    <row r="67" spans="1:13" ht="24" customHeight="1">
      <c r="A67" s="11" t="s">
        <v>15</v>
      </c>
      <c r="B67" s="25"/>
      <c r="C67" s="25"/>
      <c r="D67" s="26">
        <v>709</v>
      </c>
      <c r="E67" s="25"/>
      <c r="F67" s="26">
        <v>278</v>
      </c>
      <c r="G67" s="31"/>
      <c r="H67" s="26">
        <v>535</v>
      </c>
      <c r="I67" s="25"/>
      <c r="J67" s="26">
        <v>176</v>
      </c>
      <c r="K67" s="26"/>
    </row>
    <row r="68" spans="1:13" ht="24" customHeight="1">
      <c r="A68" s="10" t="s">
        <v>17</v>
      </c>
      <c r="B68" s="25"/>
      <c r="C68" s="25"/>
      <c r="D68" s="27">
        <f>SUM(D65:D67)</f>
        <v>294288</v>
      </c>
      <c r="E68" s="25"/>
      <c r="F68" s="27">
        <f>SUM(F65:F67)</f>
        <v>309176</v>
      </c>
      <c r="G68" s="31"/>
      <c r="H68" s="27">
        <f>SUM(H65:H67)</f>
        <v>322714</v>
      </c>
      <c r="I68" s="25"/>
      <c r="J68" s="27">
        <f>SUM(J65:J67)</f>
        <v>309074</v>
      </c>
      <c r="K68" s="31"/>
    </row>
    <row r="69" spans="1:13" ht="16.149999999999999" customHeight="1">
      <c r="A69" s="53"/>
      <c r="B69" s="25"/>
      <c r="C69" s="25"/>
      <c r="D69" s="5"/>
      <c r="E69" s="25"/>
      <c r="F69" s="5"/>
      <c r="G69" s="5"/>
      <c r="H69" s="5"/>
      <c r="I69" s="25"/>
      <c r="J69" s="5"/>
      <c r="K69" s="5"/>
    </row>
    <row r="70" spans="1:13" ht="24" customHeight="1">
      <c r="A70" s="10" t="s">
        <v>7</v>
      </c>
      <c r="B70" s="25"/>
      <c r="C70" s="25"/>
      <c r="D70" s="5"/>
      <c r="E70" s="25"/>
      <c r="F70" s="5"/>
      <c r="G70" s="5"/>
      <c r="H70" s="5"/>
      <c r="I70" s="25"/>
      <c r="J70" s="5"/>
      <c r="K70" s="5"/>
    </row>
    <row r="71" spans="1:13" ht="24" customHeight="1">
      <c r="A71" s="11" t="s">
        <v>41</v>
      </c>
      <c r="B71" s="25"/>
      <c r="C71" s="25"/>
      <c r="D71" s="26">
        <v>181517</v>
      </c>
      <c r="E71" s="25"/>
      <c r="F71" s="26">
        <v>186012</v>
      </c>
      <c r="G71" s="31"/>
      <c r="H71" s="26">
        <v>181517</v>
      </c>
      <c r="I71" s="25"/>
      <c r="J71" s="26">
        <v>186012</v>
      </c>
      <c r="K71" s="26"/>
      <c r="L71" s="50"/>
    </row>
    <row r="72" spans="1:13" ht="24" customHeight="1">
      <c r="A72" s="11" t="s">
        <v>96</v>
      </c>
      <c r="B72" s="25"/>
      <c r="C72" s="25"/>
      <c r="D72" s="26">
        <v>45749</v>
      </c>
      <c r="E72" s="25"/>
      <c r="F72" s="26">
        <v>48394</v>
      </c>
      <c r="G72" s="31"/>
      <c r="H72" s="26">
        <v>45749</v>
      </c>
      <c r="I72" s="25"/>
      <c r="J72" s="26">
        <v>48394</v>
      </c>
      <c r="K72" s="26"/>
      <c r="L72" s="50"/>
    </row>
    <row r="73" spans="1:13" ht="24" customHeight="1">
      <c r="A73" s="11" t="s">
        <v>31</v>
      </c>
      <c r="B73" s="25">
        <v>3</v>
      </c>
      <c r="C73" s="25"/>
      <c r="D73" s="26">
        <v>53201</v>
      </c>
      <c r="E73" s="25"/>
      <c r="F73" s="26">
        <v>46995</v>
      </c>
      <c r="G73" s="31"/>
      <c r="H73" s="26">
        <v>51189</v>
      </c>
      <c r="I73" s="25"/>
      <c r="J73" s="26">
        <v>46849</v>
      </c>
      <c r="K73" s="26"/>
      <c r="L73" s="50"/>
    </row>
    <row r="74" spans="1:13" ht="24" customHeight="1">
      <c r="A74" s="11" t="s">
        <v>209</v>
      </c>
      <c r="B74" s="25"/>
      <c r="C74" s="25"/>
      <c r="D74" s="26">
        <v>3160</v>
      </c>
      <c r="E74" s="25"/>
      <c r="F74" s="26">
        <v>4612</v>
      </c>
      <c r="G74" s="31"/>
      <c r="H74" s="26">
        <v>3160</v>
      </c>
      <c r="I74" s="25"/>
      <c r="J74" s="26">
        <v>4612</v>
      </c>
      <c r="K74" s="26"/>
      <c r="M74" s="161"/>
    </row>
    <row r="75" spans="1:13" ht="24" customHeight="1">
      <c r="A75" s="10" t="s">
        <v>16</v>
      </c>
      <c r="B75" s="25"/>
      <c r="C75" s="25"/>
      <c r="D75" s="27">
        <f>SUM(D71:D74)</f>
        <v>283627</v>
      </c>
      <c r="E75" s="25"/>
      <c r="F75" s="27">
        <f>SUM(F71:F74)</f>
        <v>286013</v>
      </c>
      <c r="G75" s="31"/>
      <c r="H75" s="27">
        <f>SUM(H71:H74)</f>
        <v>281615</v>
      </c>
      <c r="I75" s="25"/>
      <c r="J75" s="27">
        <f>SUM(J71:J74)</f>
        <v>285867</v>
      </c>
      <c r="K75" s="31"/>
    </row>
    <row r="76" spans="1:13" ht="16.149999999999999" customHeight="1">
      <c r="A76" s="57"/>
      <c r="B76" s="25"/>
      <c r="C76" s="25"/>
      <c r="D76" s="5"/>
      <c r="E76" s="25"/>
      <c r="F76" s="5"/>
      <c r="G76" s="5"/>
      <c r="H76" s="5"/>
      <c r="I76" s="25"/>
      <c r="J76" s="5"/>
      <c r="K76" s="5"/>
    </row>
    <row r="77" spans="1:13" ht="24" customHeight="1">
      <c r="A77" s="14" t="s">
        <v>173</v>
      </c>
      <c r="B77" s="25"/>
      <c r="C77" s="25"/>
      <c r="D77" s="31">
        <f>+D68-D75</f>
        <v>10661</v>
      </c>
      <c r="E77" s="25"/>
      <c r="F77" s="31">
        <f>+F68-F75</f>
        <v>23163</v>
      </c>
      <c r="G77" s="31"/>
      <c r="H77" s="31">
        <f>+H68-H75</f>
        <v>41099</v>
      </c>
      <c r="I77" s="25"/>
      <c r="J77" s="31">
        <f>+J68-J75</f>
        <v>23207</v>
      </c>
      <c r="K77" s="5"/>
    </row>
    <row r="78" spans="1:13" ht="16.149999999999999" customHeight="1">
      <c r="A78" s="57"/>
      <c r="B78" s="25"/>
      <c r="C78" s="25"/>
      <c r="D78" s="5"/>
      <c r="E78" s="25"/>
      <c r="F78" s="5"/>
      <c r="G78" s="5"/>
      <c r="H78" s="5"/>
      <c r="I78" s="25"/>
      <c r="J78" s="5"/>
      <c r="K78" s="5"/>
    </row>
    <row r="79" spans="1:13" ht="24" customHeight="1">
      <c r="A79" s="14" t="s">
        <v>32</v>
      </c>
      <c r="B79" s="25">
        <v>3</v>
      </c>
      <c r="C79" s="25"/>
      <c r="D79" s="31">
        <v>2421</v>
      </c>
      <c r="E79" s="25"/>
      <c r="F79" s="31">
        <v>4277</v>
      </c>
      <c r="G79" s="31"/>
      <c r="H79" s="31">
        <v>2455</v>
      </c>
      <c r="I79" s="25"/>
      <c r="J79" s="31">
        <v>4277</v>
      </c>
      <c r="K79" s="31"/>
      <c r="L79" s="50"/>
    </row>
    <row r="80" spans="1:13" ht="16.149999999999999" customHeight="1">
      <c r="A80" s="11"/>
      <c r="B80" s="25"/>
      <c r="C80" s="25"/>
      <c r="D80" s="31"/>
      <c r="E80" s="25"/>
      <c r="F80" s="31"/>
      <c r="G80" s="31"/>
      <c r="H80" s="31"/>
      <c r="I80" s="25"/>
      <c r="J80" s="31"/>
      <c r="K80" s="31"/>
      <c r="L80" s="50"/>
    </row>
    <row r="81" spans="1:13" s="166" customFormat="1" ht="24" customHeight="1">
      <c r="A81" s="14" t="s">
        <v>174</v>
      </c>
      <c r="B81" s="25">
        <v>4</v>
      </c>
      <c r="C81" s="25"/>
      <c r="D81" s="28">
        <v>1487</v>
      </c>
      <c r="E81" s="25"/>
      <c r="F81" s="28">
        <v>-4570</v>
      </c>
      <c r="G81" s="31"/>
      <c r="H81" s="28">
        <v>1487</v>
      </c>
      <c r="I81" s="25"/>
      <c r="J81" s="28">
        <v>-4570</v>
      </c>
      <c r="K81" s="168"/>
      <c r="L81" s="169"/>
      <c r="M81" s="165"/>
    </row>
    <row r="82" spans="1:13" ht="16.149999999999999" customHeight="1">
      <c r="A82" s="11"/>
      <c r="B82" s="25"/>
      <c r="C82" s="25"/>
      <c r="D82" s="31"/>
      <c r="E82" s="25"/>
      <c r="F82" s="31"/>
      <c r="G82" s="31"/>
      <c r="H82" s="31"/>
      <c r="I82" s="25"/>
      <c r="J82" s="31"/>
      <c r="K82" s="31"/>
      <c r="L82" s="50"/>
    </row>
    <row r="83" spans="1:13" ht="24" customHeight="1">
      <c r="A83" s="14" t="s">
        <v>51</v>
      </c>
      <c r="B83" s="25"/>
      <c r="C83" s="25"/>
      <c r="D83" s="26">
        <f>+D77-D79-D81</f>
        <v>6753</v>
      </c>
      <c r="E83" s="25"/>
      <c r="F83" s="26">
        <f>+F77-F79-F81</f>
        <v>23456</v>
      </c>
      <c r="G83" s="31"/>
      <c r="H83" s="26">
        <f>+H77-H79-H81</f>
        <v>37157</v>
      </c>
      <c r="I83" s="25"/>
      <c r="J83" s="26">
        <f>+J77-J79-J81</f>
        <v>23500</v>
      </c>
      <c r="K83" s="26"/>
    </row>
    <row r="84" spans="1:13" ht="16.149999999999999" customHeight="1">
      <c r="A84" s="57"/>
      <c r="B84" s="25"/>
      <c r="C84" s="25"/>
      <c r="D84" s="26"/>
      <c r="E84" s="25"/>
      <c r="F84" s="26"/>
      <c r="G84" s="31"/>
      <c r="H84" s="26"/>
      <c r="I84" s="25"/>
      <c r="J84" s="26"/>
      <c r="K84" s="26"/>
    </row>
    <row r="85" spans="1:13" ht="24" customHeight="1">
      <c r="A85" s="14" t="s">
        <v>74</v>
      </c>
      <c r="B85" s="25">
        <v>7</v>
      </c>
      <c r="C85" s="25"/>
      <c r="D85" s="28">
        <v>7418</v>
      </c>
      <c r="E85" s="25"/>
      <c r="F85" s="28">
        <v>5115</v>
      </c>
      <c r="G85" s="31"/>
      <c r="H85" s="28">
        <v>7418</v>
      </c>
      <c r="I85" s="25"/>
      <c r="J85" s="28">
        <v>5115</v>
      </c>
      <c r="K85" s="31"/>
    </row>
    <row r="86" spans="1:13" ht="16.149999999999999" customHeight="1">
      <c r="A86" s="57"/>
      <c r="B86" s="33"/>
      <c r="D86" s="5"/>
      <c r="F86" s="5"/>
      <c r="G86" s="5"/>
      <c r="H86" s="5"/>
      <c r="J86" s="5"/>
      <c r="K86" s="5"/>
    </row>
    <row r="87" spans="1:13" ht="24" customHeight="1">
      <c r="A87" s="10" t="s">
        <v>219</v>
      </c>
      <c r="D87" s="31">
        <f>D83-D85</f>
        <v>-665</v>
      </c>
      <c r="F87" s="31">
        <f>F83-F85</f>
        <v>18341</v>
      </c>
      <c r="G87" s="5"/>
      <c r="H87" s="31">
        <f>H83-H85</f>
        <v>29739</v>
      </c>
      <c r="J87" s="31">
        <f>J83-J85</f>
        <v>18385</v>
      </c>
      <c r="K87" s="31"/>
    </row>
    <row r="88" spans="1:13" ht="16.149999999999999" customHeight="1">
      <c r="A88" s="57"/>
      <c r="D88" s="5"/>
      <c r="F88" s="5"/>
      <c r="G88" s="5"/>
      <c r="H88" s="5"/>
      <c r="J88" s="5"/>
      <c r="K88" s="5"/>
    </row>
    <row r="89" spans="1:13" ht="24" customHeight="1">
      <c r="A89" s="34" t="s">
        <v>120</v>
      </c>
      <c r="B89" s="25"/>
      <c r="D89" s="43">
        <v>0</v>
      </c>
      <c r="E89" s="42"/>
      <c r="F89" s="43">
        <v>0</v>
      </c>
      <c r="G89" s="5"/>
      <c r="H89" s="43">
        <v>0</v>
      </c>
      <c r="I89" s="42"/>
      <c r="J89" s="43">
        <v>0</v>
      </c>
      <c r="K89" s="157"/>
    </row>
    <row r="90" spans="1:13" s="36" customFormat="1" ht="16.149999999999999" customHeight="1">
      <c r="A90" s="56"/>
      <c r="B90" s="35"/>
      <c r="C90" s="35"/>
      <c r="D90" s="41"/>
      <c r="E90" s="42"/>
      <c r="F90" s="41"/>
      <c r="G90" s="5"/>
      <c r="H90" s="41"/>
      <c r="I90" s="42"/>
      <c r="J90" s="41"/>
      <c r="K90" s="41"/>
      <c r="L90" s="37"/>
      <c r="M90" s="162"/>
    </row>
    <row r="91" spans="1:13" s="36" customFormat="1" ht="22.5" thickBot="1">
      <c r="A91" s="34" t="s">
        <v>220</v>
      </c>
      <c r="B91" s="35"/>
      <c r="C91" s="35"/>
      <c r="D91" s="44">
        <f>SUM(D87:D89)</f>
        <v>-665</v>
      </c>
      <c r="E91" s="42"/>
      <c r="F91" s="44">
        <f>SUM(F87:F89)</f>
        <v>18341</v>
      </c>
      <c r="G91" s="5"/>
      <c r="H91" s="44">
        <f>SUM(H87:H89)</f>
        <v>29739</v>
      </c>
      <c r="I91" s="42"/>
      <c r="J91" s="44">
        <f>SUM(J87:J89)</f>
        <v>18385</v>
      </c>
      <c r="K91" s="157"/>
      <c r="L91" s="37"/>
      <c r="M91" s="162"/>
    </row>
    <row r="92" spans="1:13" s="36" customFormat="1" ht="16.149999999999999" customHeight="1" thickTop="1">
      <c r="A92" s="55"/>
      <c r="B92" s="35"/>
      <c r="C92" s="35"/>
      <c r="D92" s="41"/>
      <c r="E92" s="42"/>
      <c r="F92" s="41"/>
      <c r="G92" s="5"/>
      <c r="H92" s="41"/>
      <c r="I92" s="42"/>
      <c r="J92" s="41"/>
      <c r="K92" s="41"/>
      <c r="L92" s="37"/>
      <c r="M92" s="162"/>
    </row>
    <row r="93" spans="1:13" s="36" customFormat="1" ht="21.75">
      <c r="A93" s="34" t="s">
        <v>161</v>
      </c>
      <c r="B93" s="35"/>
      <c r="C93" s="35"/>
      <c r="D93" s="41"/>
      <c r="E93" s="42"/>
      <c r="F93" s="41"/>
      <c r="G93" s="5"/>
      <c r="H93" s="41"/>
      <c r="I93" s="42"/>
      <c r="J93" s="41"/>
      <c r="K93" s="41"/>
      <c r="L93" s="37"/>
      <c r="M93" s="162"/>
    </row>
    <row r="94" spans="1:13" s="36" customFormat="1" ht="21.75">
      <c r="A94" s="35" t="s">
        <v>162</v>
      </c>
      <c r="B94" s="25"/>
      <c r="C94" s="35"/>
      <c r="D94" s="31">
        <f>+D96-D95</f>
        <v>-304</v>
      </c>
      <c r="E94" s="42"/>
      <c r="F94" s="31">
        <f>+F96-F95</f>
        <v>18350</v>
      </c>
      <c r="G94" s="5"/>
      <c r="H94" s="31">
        <f>+H96-H95</f>
        <v>29739</v>
      </c>
      <c r="I94" s="42"/>
      <c r="J94" s="31">
        <f>+J96-J95</f>
        <v>18385</v>
      </c>
      <c r="K94" s="31"/>
      <c r="L94" s="37"/>
      <c r="M94" s="162"/>
    </row>
    <row r="95" spans="1:13" s="36" customFormat="1" ht="21.75">
      <c r="A95" s="35" t="s">
        <v>163</v>
      </c>
      <c r="B95" s="25"/>
      <c r="C95" s="35"/>
      <c r="D95" s="41">
        <v>-361</v>
      </c>
      <c r="E95" s="42"/>
      <c r="F95" s="41">
        <v>-9</v>
      </c>
      <c r="G95" s="5"/>
      <c r="H95" s="41">
        <v>0</v>
      </c>
      <c r="I95" s="42"/>
      <c r="J95" s="41">
        <v>0</v>
      </c>
      <c r="K95" s="41"/>
      <c r="L95" s="37"/>
      <c r="M95" s="162"/>
    </row>
    <row r="96" spans="1:13" s="36" customFormat="1" ht="22.5" thickBot="1">
      <c r="A96" s="10" t="s">
        <v>219</v>
      </c>
      <c r="B96" s="25"/>
      <c r="C96" s="35"/>
      <c r="D96" s="89">
        <f>+D87</f>
        <v>-665</v>
      </c>
      <c r="E96" s="42"/>
      <c r="F96" s="89">
        <f>+F87</f>
        <v>18341</v>
      </c>
      <c r="G96" s="5"/>
      <c r="H96" s="89">
        <f>+H87</f>
        <v>29739</v>
      </c>
      <c r="I96" s="42"/>
      <c r="J96" s="89">
        <f>+J87</f>
        <v>18385</v>
      </c>
      <c r="K96" s="157"/>
      <c r="L96" s="37"/>
      <c r="M96" s="162"/>
    </row>
    <row r="97" spans="1:13" s="36" customFormat="1" ht="16.149999999999999" customHeight="1" thickTop="1">
      <c r="A97" s="35"/>
      <c r="B97" s="25"/>
      <c r="C97" s="35"/>
      <c r="D97" s="41"/>
      <c r="E97" s="42"/>
      <c r="F97" s="41"/>
      <c r="G97" s="5"/>
      <c r="H97" s="41"/>
      <c r="I97" s="42"/>
      <c r="J97" s="41"/>
      <c r="K97" s="41"/>
      <c r="L97" s="37"/>
      <c r="M97" s="162"/>
    </row>
    <row r="98" spans="1:13" s="36" customFormat="1" ht="21.75">
      <c r="A98" s="34" t="s">
        <v>164</v>
      </c>
      <c r="B98" s="25"/>
      <c r="C98" s="35"/>
      <c r="D98" s="41"/>
      <c r="E98" s="42"/>
      <c r="F98" s="41"/>
      <c r="G98" s="5"/>
      <c r="H98" s="41"/>
      <c r="I98" s="42"/>
      <c r="J98" s="41"/>
      <c r="K98" s="41"/>
      <c r="L98" s="37"/>
      <c r="M98" s="162"/>
    </row>
    <row r="99" spans="1:13" s="36" customFormat="1" ht="21.75">
      <c r="A99" s="35" t="s">
        <v>162</v>
      </c>
      <c r="B99" s="25"/>
      <c r="C99" s="35"/>
      <c r="D99" s="31">
        <f>+D101-D100</f>
        <v>-304</v>
      </c>
      <c r="E99" s="31"/>
      <c r="F99" s="31">
        <f>+F101-F100</f>
        <v>18350</v>
      </c>
      <c r="G99" s="31"/>
      <c r="H99" s="31">
        <f>+H101-H100</f>
        <v>29739</v>
      </c>
      <c r="I99" s="31"/>
      <c r="J99" s="31">
        <f>+J101-J100</f>
        <v>18385</v>
      </c>
      <c r="K99" s="31"/>
      <c r="L99" s="37"/>
      <c r="M99" s="162"/>
    </row>
    <row r="100" spans="1:13" s="36" customFormat="1" ht="21.75">
      <c r="A100" s="35" t="s">
        <v>163</v>
      </c>
      <c r="B100" s="25"/>
      <c r="C100" s="35"/>
      <c r="D100" s="41">
        <f>+D95</f>
        <v>-361</v>
      </c>
      <c r="E100" s="42"/>
      <c r="F100" s="41">
        <f>+F95</f>
        <v>-9</v>
      </c>
      <c r="G100" s="5"/>
      <c r="H100" s="41">
        <v>0</v>
      </c>
      <c r="I100" s="42"/>
      <c r="J100" s="41">
        <v>0</v>
      </c>
      <c r="K100" s="41"/>
      <c r="L100" s="37"/>
      <c r="M100" s="162"/>
    </row>
    <row r="101" spans="1:13" s="36" customFormat="1" ht="22.5" thickBot="1">
      <c r="A101" s="34" t="s">
        <v>220</v>
      </c>
      <c r="B101" s="25"/>
      <c r="C101" s="35"/>
      <c r="D101" s="89">
        <f>+D91</f>
        <v>-665</v>
      </c>
      <c r="E101" s="42"/>
      <c r="F101" s="89">
        <f>+F91</f>
        <v>18341</v>
      </c>
      <c r="G101" s="5"/>
      <c r="H101" s="89">
        <f>+H91</f>
        <v>29739</v>
      </c>
      <c r="I101" s="42"/>
      <c r="J101" s="89">
        <f>+J91</f>
        <v>18385</v>
      </c>
      <c r="K101" s="157"/>
      <c r="L101" s="37"/>
      <c r="M101" s="162"/>
    </row>
    <row r="102" spans="1:13" s="36" customFormat="1" ht="16.149999999999999" customHeight="1" thickTop="1">
      <c r="A102" s="35"/>
      <c r="B102" s="25"/>
      <c r="C102" s="35"/>
      <c r="D102" s="41"/>
      <c r="E102" s="42"/>
      <c r="F102" s="41"/>
      <c r="G102" s="5"/>
      <c r="H102" s="41"/>
      <c r="I102" s="42"/>
      <c r="J102" s="41"/>
      <c r="K102" s="41"/>
      <c r="L102" s="37"/>
      <c r="M102" s="162"/>
    </row>
    <row r="103" spans="1:13" s="36" customFormat="1" ht="22.5" thickBot="1">
      <c r="A103" s="38" t="s">
        <v>221</v>
      </c>
      <c r="B103" s="25"/>
      <c r="C103" s="35"/>
      <c r="D103" s="61">
        <f>D94/D105</f>
        <v>-9.8701302867262777E-4</v>
      </c>
      <c r="E103" s="62"/>
      <c r="F103" s="61">
        <f>F94/F105</f>
        <v>5.9577924592574737E-2</v>
      </c>
      <c r="G103" s="5"/>
      <c r="H103" s="61">
        <f>H94/H105</f>
        <v>9.6555198880576565E-2</v>
      </c>
      <c r="I103" s="62"/>
      <c r="J103" s="61">
        <f>J94/J105</f>
        <v>5.9691560961007438E-2</v>
      </c>
      <c r="K103" s="158"/>
      <c r="L103" s="37"/>
      <c r="M103" s="162"/>
    </row>
    <row r="104" spans="1:13" s="36" customFormat="1" ht="16.149999999999999" customHeight="1" thickTop="1">
      <c r="A104" s="54"/>
      <c r="B104" s="35"/>
      <c r="D104" s="39"/>
      <c r="E104" s="40"/>
      <c r="F104" s="39"/>
      <c r="G104" s="5"/>
      <c r="H104" s="7"/>
      <c r="I104" s="12"/>
      <c r="J104" s="7"/>
      <c r="K104" s="7"/>
      <c r="L104" s="37"/>
      <c r="M104" s="162"/>
    </row>
    <row r="105" spans="1:13" s="69" customFormat="1" ht="22.5" hidden="1" thickBot="1">
      <c r="A105" s="68" t="s">
        <v>75</v>
      </c>
      <c r="B105" s="78">
        <v>17</v>
      </c>
      <c r="D105" s="70">
        <f>307999987/1000</f>
        <v>307999.98700000002</v>
      </c>
      <c r="E105" s="71"/>
      <c r="F105" s="70">
        <f>307999987/1000</f>
        <v>307999.98700000002</v>
      </c>
      <c r="G105" s="5"/>
      <c r="H105" s="70">
        <f>307999987/1000</f>
        <v>307999.98700000002</v>
      </c>
      <c r="I105" s="71"/>
      <c r="J105" s="70">
        <f>307999987/1000</f>
        <v>307999.98700000002</v>
      </c>
      <c r="K105" s="159"/>
      <c r="L105" s="73"/>
      <c r="M105" s="163"/>
    </row>
    <row r="106" spans="1:13" s="69" customFormat="1" ht="21.75" hidden="1">
      <c r="A106" s="74"/>
      <c r="B106" s="35"/>
      <c r="D106" s="72"/>
      <c r="E106" s="72"/>
      <c r="F106" s="75"/>
      <c r="G106" s="5"/>
      <c r="H106" s="72"/>
      <c r="I106" s="72"/>
      <c r="J106" s="72"/>
      <c r="K106" s="72"/>
      <c r="L106" s="73"/>
      <c r="M106" s="163"/>
    </row>
    <row r="107" spans="1:13" ht="21" customHeight="1">
      <c r="A107" s="7" t="s">
        <v>111</v>
      </c>
      <c r="G107" s="5"/>
    </row>
    <row r="109" spans="1:13" ht="24" customHeight="1">
      <c r="A109" s="34"/>
    </row>
    <row r="110" spans="1:13" ht="24" customHeight="1">
      <c r="A110" s="63"/>
    </row>
    <row r="128" spans="1:1" ht="24" customHeight="1">
      <c r="A128" s="7" t="s">
        <v>106</v>
      </c>
    </row>
  </sheetData>
  <mergeCells count="9">
    <mergeCell ref="D61:J61"/>
    <mergeCell ref="D62:F62"/>
    <mergeCell ref="H62:J62"/>
    <mergeCell ref="O5:U5"/>
    <mergeCell ref="O6:Q6"/>
    <mergeCell ref="S6:U6"/>
    <mergeCell ref="D5:J5"/>
    <mergeCell ref="D6:F6"/>
    <mergeCell ref="H6:J6"/>
  </mergeCells>
  <pageMargins left="0.55000000000000004" right="0.15748031496062992" top="0.9055118110236221" bottom="0.39370078740157483" header="0.39370078740157483" footer="0.39370078740157483"/>
  <pageSetup paperSize="9" scale="71" firstPageNumber="6" orientation="portrait" useFirstPageNumber="1" r:id="rId1"/>
  <headerFooter alignWithMargins="0">
    <oddFooter>&amp;R&amp;"Angsana New,Regular"&amp;15&amp;P</oddFooter>
  </headerFooter>
  <rowBreaks count="1" manualBreakCount="1">
    <brk id="56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A64"/>
  <sheetViews>
    <sheetView view="pageBreakPreview" zoomScale="120" zoomScaleNormal="115" zoomScaleSheetLayoutView="120" workbookViewId="0">
      <selection activeCell="A4" sqref="A4"/>
    </sheetView>
  </sheetViews>
  <sheetFormatPr defaultColWidth="9" defaultRowHeight="24" customHeight="1"/>
  <cols>
    <col min="1" max="1" width="44" style="91" customWidth="1"/>
    <col min="2" max="2" width="1.5703125" style="91" customWidth="1"/>
    <col min="3" max="3" width="9.7109375" style="91" customWidth="1"/>
    <col min="4" max="4" width="1.7109375" style="91" customWidth="1"/>
    <col min="5" max="5" width="13.5703125" style="91" customWidth="1"/>
    <col min="6" max="6" width="1.7109375" style="91" customWidth="1"/>
    <col min="7" max="7" width="13.5703125" style="91" customWidth="1"/>
    <col min="8" max="8" width="1.7109375" style="91" customWidth="1"/>
    <col min="9" max="9" width="13.5703125" style="91" customWidth="1"/>
    <col min="10" max="10" width="1.7109375" style="91" customWidth="1"/>
    <col min="11" max="11" width="13.5703125" style="91" customWidth="1"/>
    <col min="12" max="12" width="1.85546875" style="91" customWidth="1"/>
    <col min="13" max="13" width="18" style="91" hidden="1" customWidth="1"/>
    <col min="14" max="14" width="1.7109375" style="91" hidden="1" customWidth="1"/>
    <col min="15" max="15" width="18.5703125" style="91" hidden="1" customWidth="1"/>
    <col min="16" max="16" width="1.7109375" style="91" hidden="1" customWidth="1"/>
    <col min="17" max="17" width="19.140625" style="91" hidden="1" customWidth="1"/>
    <col min="18" max="18" width="1.7109375" style="91" hidden="1" customWidth="1"/>
    <col min="19" max="19" width="18.140625" style="91" hidden="1" customWidth="1"/>
    <col min="20" max="20" width="1.7109375" style="91" hidden="1" customWidth="1"/>
    <col min="21" max="21" width="14.140625" style="91" hidden="1" customWidth="1"/>
    <col min="22" max="22" width="1.7109375" style="91" hidden="1" customWidth="1"/>
    <col min="23" max="23" width="12.7109375" style="91" hidden="1" customWidth="1"/>
    <col min="24" max="24" width="1.7109375" style="91" hidden="1" customWidth="1"/>
    <col min="25" max="25" width="13.5703125" style="91" customWidth="1"/>
    <col min="26" max="26" width="1.7109375" style="91" customWidth="1"/>
    <col min="27" max="27" width="13.5703125" style="91" customWidth="1"/>
    <col min="28" max="16384" width="9" style="91"/>
  </cols>
  <sheetData>
    <row r="1" spans="1:27" ht="24" customHeight="1">
      <c r="A1" s="3" t="str">
        <f>+T_SOFP!A1</f>
        <v>บริษัท เทคโนเมดิคัล จำกัด (มหาชน) และบริษัทย่อย</v>
      </c>
      <c r="B1" s="3"/>
      <c r="C1" s="3"/>
      <c r="D1" s="90"/>
      <c r="E1" s="90"/>
      <c r="F1" s="90"/>
      <c r="G1" s="90"/>
      <c r="H1" s="90"/>
      <c r="I1" s="90"/>
      <c r="J1" s="90"/>
      <c r="AA1" s="67" t="s">
        <v>108</v>
      </c>
    </row>
    <row r="2" spans="1:27" ht="24" customHeight="1">
      <c r="A2" s="1" t="s">
        <v>11</v>
      </c>
      <c r="B2" s="1"/>
      <c r="C2" s="1"/>
      <c r="AA2" s="67" t="s">
        <v>109</v>
      </c>
    </row>
    <row r="3" spans="1:27" ht="24" customHeight="1">
      <c r="A3" s="117" t="str">
        <f>T_PL!A59</f>
        <v>สำหรับงวดหกเดือนสิ้นสุดวันที่ 30 มิถุนายน 2564 และ 2563</v>
      </c>
      <c r="B3" s="2"/>
      <c r="C3" s="2"/>
      <c r="D3" s="92"/>
      <c r="E3" s="92"/>
      <c r="F3" s="92"/>
      <c r="G3" s="92"/>
      <c r="H3" s="92"/>
      <c r="I3" s="92"/>
      <c r="J3" s="92"/>
      <c r="K3" s="92"/>
    </row>
    <row r="4" spans="1:27" ht="24" customHeight="1">
      <c r="A4" s="2"/>
      <c r="B4" s="2"/>
      <c r="C4" s="2"/>
      <c r="D4" s="92"/>
      <c r="E4" s="92"/>
      <c r="F4" s="92"/>
      <c r="G4" s="92"/>
      <c r="H4" s="92"/>
      <c r="I4" s="92"/>
      <c r="J4" s="92"/>
      <c r="K4" s="92"/>
    </row>
    <row r="5" spans="1:27" s="93" customFormat="1" ht="24" customHeight="1">
      <c r="C5" s="94"/>
      <c r="D5" s="94"/>
      <c r="E5" s="203" t="s">
        <v>107</v>
      </c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</row>
    <row r="6" spans="1:27" s="95" customFormat="1" ht="24" customHeight="1">
      <c r="A6" s="93"/>
      <c r="B6" s="93"/>
      <c r="C6" s="94"/>
      <c r="D6" s="94"/>
      <c r="E6" s="204" t="s">
        <v>125</v>
      </c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</row>
    <row r="7" spans="1:27" s="95" customFormat="1" ht="24" customHeight="1">
      <c r="C7" s="96"/>
      <c r="D7" s="96"/>
      <c r="F7" s="96"/>
      <c r="H7" s="96"/>
      <c r="I7" s="203" t="s">
        <v>25</v>
      </c>
      <c r="J7" s="203"/>
      <c r="K7" s="203"/>
      <c r="L7" s="96"/>
      <c r="M7" s="96"/>
      <c r="N7" s="96"/>
      <c r="O7" s="96" t="s">
        <v>130</v>
      </c>
      <c r="P7" s="94"/>
      <c r="Q7" s="141" t="s">
        <v>131</v>
      </c>
      <c r="R7" s="141"/>
      <c r="S7" s="96" t="s">
        <v>132</v>
      </c>
      <c r="T7" s="94"/>
      <c r="U7" s="96" t="s">
        <v>133</v>
      </c>
      <c r="V7" s="96"/>
      <c r="W7" s="94"/>
      <c r="X7" s="94"/>
      <c r="Y7" s="140"/>
      <c r="Z7" s="140"/>
    </row>
    <row r="8" spans="1:27" s="95" customFormat="1" ht="24" customHeight="1">
      <c r="C8" s="96"/>
      <c r="D8" s="96"/>
      <c r="E8" s="95" t="s">
        <v>76</v>
      </c>
      <c r="F8" s="96"/>
      <c r="H8" s="96"/>
      <c r="I8" s="95" t="s">
        <v>79</v>
      </c>
      <c r="L8" s="96"/>
      <c r="M8" s="95" t="s">
        <v>130</v>
      </c>
      <c r="N8" s="96"/>
      <c r="O8" s="96" t="s">
        <v>134</v>
      </c>
      <c r="P8" s="96"/>
      <c r="Q8" s="109" t="s">
        <v>135</v>
      </c>
      <c r="R8" s="109"/>
      <c r="S8" s="96" t="s">
        <v>136</v>
      </c>
      <c r="T8" s="96"/>
      <c r="U8" s="96" t="s">
        <v>137</v>
      </c>
      <c r="V8" s="96"/>
      <c r="W8" s="96" t="s">
        <v>138</v>
      </c>
      <c r="X8" s="96"/>
      <c r="Y8" s="96" t="s">
        <v>139</v>
      </c>
      <c r="Z8" s="96"/>
      <c r="AA8" s="95" t="s">
        <v>72</v>
      </c>
    </row>
    <row r="9" spans="1:27" s="95" customFormat="1" ht="24" customHeight="1">
      <c r="C9" s="96"/>
      <c r="D9" s="96"/>
      <c r="E9" s="96" t="s">
        <v>77</v>
      </c>
      <c r="F9" s="96"/>
      <c r="G9" s="96" t="s">
        <v>88</v>
      </c>
      <c r="H9" s="96"/>
      <c r="I9" s="96" t="s">
        <v>140</v>
      </c>
      <c r="J9" s="96"/>
      <c r="K9" s="142" t="s">
        <v>177</v>
      </c>
      <c r="L9" s="96"/>
      <c r="M9" s="96" t="s">
        <v>141</v>
      </c>
      <c r="N9" s="96"/>
      <c r="O9" s="96" t="s">
        <v>142</v>
      </c>
      <c r="P9" s="96"/>
      <c r="Q9" s="141" t="s">
        <v>143</v>
      </c>
      <c r="R9" s="141"/>
      <c r="S9" s="96" t="s">
        <v>144</v>
      </c>
      <c r="T9" s="96"/>
      <c r="U9" s="96" t="s">
        <v>145</v>
      </c>
      <c r="V9" s="96"/>
      <c r="W9" s="96" t="s">
        <v>24</v>
      </c>
      <c r="X9" s="96"/>
      <c r="Y9" s="96" t="s">
        <v>146</v>
      </c>
      <c r="Z9" s="96"/>
      <c r="AA9" s="95" t="s">
        <v>78</v>
      </c>
    </row>
    <row r="10" spans="1:27" s="93" customFormat="1" ht="24" customHeight="1">
      <c r="A10" s="95"/>
      <c r="B10" s="95"/>
      <c r="C10" s="151" t="s">
        <v>5</v>
      </c>
      <c r="D10" s="96"/>
      <c r="E10" s="151" t="s">
        <v>176</v>
      </c>
      <c r="F10" s="96"/>
      <c r="G10" s="97" t="s">
        <v>89</v>
      </c>
      <c r="H10" s="96"/>
      <c r="I10" s="97" t="s">
        <v>147</v>
      </c>
      <c r="J10" s="96"/>
      <c r="K10" s="143" t="s">
        <v>79</v>
      </c>
      <c r="L10" s="96"/>
      <c r="M10" s="97" t="s">
        <v>148</v>
      </c>
      <c r="N10" s="96"/>
      <c r="O10" s="97" t="s">
        <v>149</v>
      </c>
      <c r="P10" s="96"/>
      <c r="Q10" s="143" t="s">
        <v>150</v>
      </c>
      <c r="R10" s="141"/>
      <c r="S10" s="97" t="s">
        <v>151</v>
      </c>
      <c r="T10" s="96"/>
      <c r="U10" s="97" t="s">
        <v>24</v>
      </c>
      <c r="V10" s="96"/>
      <c r="W10" s="97" t="s">
        <v>152</v>
      </c>
      <c r="X10" s="96"/>
      <c r="Y10" s="97" t="s">
        <v>153</v>
      </c>
      <c r="Z10" s="96"/>
      <c r="AA10" s="97" t="s">
        <v>24</v>
      </c>
    </row>
    <row r="11" spans="1:27" s="99" customFormat="1" ht="24" customHeight="1">
      <c r="A11" s="98" t="s">
        <v>212</v>
      </c>
      <c r="B11" s="98"/>
      <c r="C11" s="91"/>
      <c r="D11" s="91"/>
      <c r="E11" s="120">
        <v>154000</v>
      </c>
      <c r="F11" s="120"/>
      <c r="G11" s="120">
        <v>184035</v>
      </c>
      <c r="H11" s="120"/>
      <c r="I11" s="120">
        <v>15010</v>
      </c>
      <c r="J11" s="120"/>
      <c r="K11" s="120">
        <v>94494</v>
      </c>
      <c r="L11" s="106"/>
      <c r="M11" s="106"/>
      <c r="N11" s="106"/>
      <c r="O11" s="106"/>
      <c r="P11" s="106"/>
      <c r="Q11" s="106"/>
      <c r="R11" s="106"/>
      <c r="S11" s="106"/>
      <c r="T11" s="106"/>
      <c r="U11" s="106">
        <f>SUM(M11:S11)</f>
        <v>0</v>
      </c>
      <c r="V11" s="106"/>
      <c r="W11" s="106">
        <f>E11+G11+I11+K11+U11</f>
        <v>447539</v>
      </c>
      <c r="X11" s="106"/>
      <c r="Y11" s="106">
        <v>24846</v>
      </c>
      <c r="Z11" s="106"/>
      <c r="AA11" s="106">
        <f>SUM(E11,G11,I11,K11,Y11)</f>
        <v>472385</v>
      </c>
    </row>
    <row r="12" spans="1:27" s="99" customFormat="1" ht="24" customHeight="1">
      <c r="A12" s="91" t="s">
        <v>222</v>
      </c>
      <c r="B12" s="98"/>
      <c r="C12" s="91"/>
      <c r="D12" s="91"/>
      <c r="E12" s="120"/>
      <c r="F12" s="120"/>
      <c r="G12" s="120"/>
      <c r="H12" s="120"/>
      <c r="I12" s="120"/>
      <c r="J12" s="120"/>
      <c r="K12" s="120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</row>
    <row r="13" spans="1:27" s="99" customFormat="1" ht="24" customHeight="1">
      <c r="A13" s="99" t="s">
        <v>223</v>
      </c>
      <c r="B13" s="98"/>
      <c r="C13" s="152">
        <v>1</v>
      </c>
      <c r="D13" s="91"/>
      <c r="E13" s="120">
        <v>0</v>
      </c>
      <c r="F13" s="120"/>
      <c r="G13" s="120">
        <v>0</v>
      </c>
      <c r="H13" s="120"/>
      <c r="I13" s="120">
        <v>0</v>
      </c>
      <c r="J13" s="120"/>
      <c r="K13" s="120">
        <v>0</v>
      </c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>
        <f t="shared" ref="W13:W14" si="0">E13+G13+I13+K13+U13</f>
        <v>0</v>
      </c>
      <c r="X13" s="106"/>
      <c r="Y13" s="106">
        <v>35000</v>
      </c>
      <c r="Z13" s="106"/>
      <c r="AA13" s="106">
        <f t="shared" ref="AA13:AA16" si="1">SUM(E13,G13,I13,K13,Y13)</f>
        <v>35000</v>
      </c>
    </row>
    <row r="14" spans="1:27" s="99" customFormat="1" ht="24" customHeight="1">
      <c r="A14" s="91" t="s">
        <v>187</v>
      </c>
      <c r="B14" s="91"/>
      <c r="C14" s="152">
        <v>10</v>
      </c>
      <c r="D14" s="91"/>
      <c r="E14" s="120">
        <v>0</v>
      </c>
      <c r="F14" s="120"/>
      <c r="G14" s="120">
        <v>0</v>
      </c>
      <c r="H14" s="120"/>
      <c r="I14" s="120">
        <v>0</v>
      </c>
      <c r="J14" s="120"/>
      <c r="K14" s="120">
        <v>-30800</v>
      </c>
      <c r="L14" s="106"/>
      <c r="M14" s="107"/>
      <c r="N14" s="107"/>
      <c r="O14" s="107"/>
      <c r="P14" s="107"/>
      <c r="Q14" s="107"/>
      <c r="R14" s="107"/>
      <c r="S14" s="107"/>
      <c r="T14" s="107"/>
      <c r="U14" s="106"/>
      <c r="V14" s="107"/>
      <c r="W14" s="106">
        <f t="shared" si="0"/>
        <v>-30800</v>
      </c>
      <c r="X14" s="107"/>
      <c r="Y14" s="107">
        <v>0</v>
      </c>
      <c r="Z14" s="106"/>
      <c r="AA14" s="106">
        <f t="shared" si="1"/>
        <v>-30800</v>
      </c>
    </row>
    <row r="15" spans="1:27" s="99" customFormat="1" ht="24" customHeight="1">
      <c r="A15" s="91" t="s">
        <v>225</v>
      </c>
      <c r="B15" s="91"/>
      <c r="C15" s="91"/>
      <c r="D15" s="91"/>
      <c r="E15" s="120">
        <v>0</v>
      </c>
      <c r="F15" s="120"/>
      <c r="G15" s="120">
        <v>0</v>
      </c>
      <c r="H15" s="120"/>
      <c r="I15" s="120">
        <v>0</v>
      </c>
      <c r="J15" s="120"/>
      <c r="K15" s="120">
        <f>+T_PL!D94</f>
        <v>-304</v>
      </c>
      <c r="L15" s="106"/>
      <c r="M15" s="107"/>
      <c r="N15" s="107"/>
      <c r="O15" s="107"/>
      <c r="P15" s="107"/>
      <c r="Q15" s="107"/>
      <c r="R15" s="107"/>
      <c r="S15" s="107"/>
      <c r="T15" s="107"/>
      <c r="U15" s="106">
        <f>SUM(M15:S15)</f>
        <v>0</v>
      </c>
      <c r="V15" s="107"/>
      <c r="W15" s="106">
        <f>E15+G15+I15+K15+U15</f>
        <v>-304</v>
      </c>
      <c r="X15" s="107"/>
      <c r="Y15" s="107">
        <f>+T_PL!D95</f>
        <v>-361</v>
      </c>
      <c r="Z15" s="106"/>
      <c r="AA15" s="106">
        <f t="shared" si="1"/>
        <v>-665</v>
      </c>
    </row>
    <row r="16" spans="1:27" s="99" customFormat="1" ht="24" customHeight="1" thickBot="1">
      <c r="A16" s="98" t="s">
        <v>213</v>
      </c>
      <c r="B16" s="98"/>
      <c r="C16" s="91"/>
      <c r="D16" s="91"/>
      <c r="E16" s="100">
        <f>SUM(E11:E15)</f>
        <v>154000</v>
      </c>
      <c r="F16" s="101"/>
      <c r="G16" s="100">
        <f>SUM(G11:G15)</f>
        <v>184035</v>
      </c>
      <c r="H16" s="101"/>
      <c r="I16" s="100">
        <f>SUM(I11:I15)</f>
        <v>15010</v>
      </c>
      <c r="J16" s="101"/>
      <c r="K16" s="100">
        <f>SUM(K11:K15)</f>
        <v>63390</v>
      </c>
      <c r="L16" s="106"/>
      <c r="M16" s="102">
        <f>SUM(M11:M15)</f>
        <v>0</v>
      </c>
      <c r="N16" s="102"/>
      <c r="O16" s="102">
        <f>SUM(O11:O15)</f>
        <v>0</v>
      </c>
      <c r="P16" s="102"/>
      <c r="Q16" s="102">
        <f>SUM(Q11:Q15)</f>
        <v>0</v>
      </c>
      <c r="R16" s="102"/>
      <c r="S16" s="102">
        <f>SUM(S11:S15)</f>
        <v>0</v>
      </c>
      <c r="T16" s="102"/>
      <c r="U16" s="102">
        <f>SUM(U11:U15)</f>
        <v>0</v>
      </c>
      <c r="V16" s="102"/>
      <c r="W16" s="102">
        <f>SUM(W11:W15)</f>
        <v>416435</v>
      </c>
      <c r="X16" s="102"/>
      <c r="Y16" s="100">
        <f>SUM(Y11:Y15)</f>
        <v>59485</v>
      </c>
      <c r="Z16" s="106"/>
      <c r="AA16" s="102">
        <f t="shared" si="1"/>
        <v>475920</v>
      </c>
    </row>
    <row r="17" spans="1:27" s="93" customFormat="1" ht="24" customHeight="1" thickTop="1">
      <c r="A17" s="95"/>
      <c r="B17" s="95"/>
      <c r="C17" s="96"/>
      <c r="D17" s="96"/>
      <c r="E17" s="96"/>
      <c r="F17" s="96"/>
      <c r="G17" s="96"/>
      <c r="H17" s="96"/>
      <c r="I17" s="96"/>
      <c r="J17" s="96"/>
      <c r="K17" s="141"/>
      <c r="L17" s="96"/>
      <c r="M17" s="96"/>
      <c r="N17" s="96"/>
      <c r="O17" s="96"/>
      <c r="P17" s="96"/>
      <c r="Q17" s="141"/>
      <c r="R17" s="141"/>
      <c r="S17" s="96"/>
      <c r="T17" s="96"/>
      <c r="U17" s="96"/>
      <c r="V17" s="96"/>
      <c r="W17" s="96"/>
      <c r="X17" s="96"/>
      <c r="Y17" s="96"/>
      <c r="Z17" s="96"/>
      <c r="AA17" s="96"/>
    </row>
    <row r="18" spans="1:27" s="99" customFormat="1" ht="24" customHeight="1">
      <c r="A18" s="98" t="s">
        <v>124</v>
      </c>
      <c r="B18" s="98"/>
      <c r="C18" s="91"/>
      <c r="D18" s="91"/>
      <c r="E18" s="120">
        <v>154000</v>
      </c>
      <c r="F18" s="120"/>
      <c r="G18" s="120">
        <v>184035</v>
      </c>
      <c r="H18" s="120"/>
      <c r="I18" s="120">
        <v>12920</v>
      </c>
      <c r="J18" s="120"/>
      <c r="K18" s="120">
        <v>95552</v>
      </c>
      <c r="L18" s="106"/>
      <c r="M18" s="106"/>
      <c r="N18" s="106"/>
      <c r="O18" s="106"/>
      <c r="P18" s="106"/>
      <c r="Q18" s="106"/>
      <c r="R18" s="106"/>
      <c r="S18" s="106"/>
      <c r="T18" s="106"/>
      <c r="U18" s="106">
        <f>SUM(M18:S18)</f>
        <v>0</v>
      </c>
      <c r="V18" s="106"/>
      <c r="W18" s="106">
        <f>E18+G18+I18+K18+U18</f>
        <v>446507</v>
      </c>
      <c r="X18" s="106"/>
      <c r="Y18" s="106">
        <v>0</v>
      </c>
      <c r="Z18" s="106"/>
      <c r="AA18" s="106">
        <f>SUM(E18,G18,I18,K18,Y18)</f>
        <v>446507</v>
      </c>
    </row>
    <row r="19" spans="1:27" s="99" customFormat="1" ht="24" customHeight="1">
      <c r="A19" s="91" t="s">
        <v>222</v>
      </c>
      <c r="B19" s="98"/>
      <c r="C19" s="91"/>
      <c r="D19" s="91"/>
      <c r="E19" s="120"/>
      <c r="F19" s="120"/>
      <c r="G19" s="120"/>
      <c r="H19" s="120"/>
      <c r="I19" s="120"/>
      <c r="J19" s="120"/>
      <c r="K19" s="120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</row>
    <row r="20" spans="1:27" s="99" customFormat="1" ht="24" customHeight="1">
      <c r="A20" s="91" t="s">
        <v>224</v>
      </c>
      <c r="B20" s="98"/>
      <c r="C20" s="152"/>
      <c r="D20" s="91"/>
      <c r="E20" s="120">
        <v>0</v>
      </c>
      <c r="F20" s="120"/>
      <c r="G20" s="120">
        <v>0</v>
      </c>
      <c r="H20" s="120"/>
      <c r="I20" s="120">
        <v>0</v>
      </c>
      <c r="J20" s="120"/>
      <c r="K20" s="120">
        <v>0</v>
      </c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>
        <f t="shared" ref="W20:W21" si="2">E20+G20+I20+K20+U20</f>
        <v>0</v>
      </c>
      <c r="X20" s="106"/>
      <c r="Y20" s="106">
        <v>25000</v>
      </c>
      <c r="Z20" s="106"/>
      <c r="AA20" s="106">
        <f t="shared" ref="AA20:AA22" si="3">SUM(E20,G20,I20,K20,Y20)</f>
        <v>25000</v>
      </c>
    </row>
    <row r="21" spans="1:27" s="99" customFormat="1" ht="24" customHeight="1">
      <c r="A21" s="91" t="s">
        <v>186</v>
      </c>
      <c r="B21" s="91"/>
      <c r="C21" s="152">
        <v>10</v>
      </c>
      <c r="D21" s="91"/>
      <c r="E21" s="120">
        <v>0</v>
      </c>
      <c r="F21" s="120"/>
      <c r="G21" s="120">
        <v>0</v>
      </c>
      <c r="H21" s="120"/>
      <c r="I21" s="120">
        <v>0</v>
      </c>
      <c r="J21" s="120"/>
      <c r="K21" s="120">
        <v>-40040</v>
      </c>
      <c r="L21" s="106"/>
      <c r="M21" s="107"/>
      <c r="N21" s="107"/>
      <c r="O21" s="107"/>
      <c r="P21" s="107"/>
      <c r="Q21" s="107"/>
      <c r="R21" s="107"/>
      <c r="S21" s="107"/>
      <c r="T21" s="107"/>
      <c r="U21" s="106"/>
      <c r="V21" s="107"/>
      <c r="W21" s="106">
        <f t="shared" si="2"/>
        <v>-40040</v>
      </c>
      <c r="X21" s="107"/>
      <c r="Y21" s="107">
        <v>0</v>
      </c>
      <c r="Z21" s="106"/>
      <c r="AA21" s="106">
        <f t="shared" si="3"/>
        <v>-40040</v>
      </c>
    </row>
    <row r="22" spans="1:27" s="99" customFormat="1" ht="24" customHeight="1">
      <c r="A22" s="91" t="s">
        <v>112</v>
      </c>
      <c r="B22" s="91"/>
      <c r="C22" s="91"/>
      <c r="D22" s="91"/>
      <c r="E22" s="120">
        <v>0</v>
      </c>
      <c r="F22" s="120"/>
      <c r="G22" s="120">
        <v>0</v>
      </c>
      <c r="H22" s="120"/>
      <c r="I22" s="120">
        <v>0</v>
      </c>
      <c r="J22" s="120"/>
      <c r="K22" s="120">
        <f>T_PL!F99</f>
        <v>18350</v>
      </c>
      <c r="L22" s="106"/>
      <c r="M22" s="107"/>
      <c r="N22" s="107"/>
      <c r="O22" s="107"/>
      <c r="P22" s="107"/>
      <c r="Q22" s="107"/>
      <c r="R22" s="107"/>
      <c r="S22" s="107"/>
      <c r="T22" s="107"/>
      <c r="U22" s="106">
        <f>SUM(M22:S22)</f>
        <v>0</v>
      </c>
      <c r="V22" s="107"/>
      <c r="W22" s="106">
        <f>E22+G22+I22+K22+U22</f>
        <v>18350</v>
      </c>
      <c r="X22" s="107"/>
      <c r="Y22" s="107">
        <f>T_PL!F100</f>
        <v>-9</v>
      </c>
      <c r="Z22" s="106"/>
      <c r="AA22" s="106">
        <f t="shared" si="3"/>
        <v>18341</v>
      </c>
    </row>
    <row r="23" spans="1:27" s="99" customFormat="1" ht="24" customHeight="1" thickBot="1">
      <c r="A23" s="98" t="s">
        <v>185</v>
      </c>
      <c r="B23" s="98"/>
      <c r="C23" s="91"/>
      <c r="D23" s="91"/>
      <c r="E23" s="100">
        <f>SUM(E18:E22)</f>
        <v>154000</v>
      </c>
      <c r="F23" s="101"/>
      <c r="G23" s="100">
        <f>SUM(G18:G22)</f>
        <v>184035</v>
      </c>
      <c r="H23" s="101"/>
      <c r="I23" s="100">
        <f>SUM(I18:I22)</f>
        <v>12920</v>
      </c>
      <c r="J23" s="101"/>
      <c r="K23" s="100">
        <f>SUM(K18:K22)</f>
        <v>73862</v>
      </c>
      <c r="L23" s="106"/>
      <c r="M23" s="102">
        <f>SUM(M18:M22)</f>
        <v>0</v>
      </c>
      <c r="N23" s="102"/>
      <c r="O23" s="102">
        <f>SUM(O18:O22)</f>
        <v>0</v>
      </c>
      <c r="P23" s="102"/>
      <c r="Q23" s="102">
        <f>SUM(Q18:Q22)</f>
        <v>0</v>
      </c>
      <c r="R23" s="102"/>
      <c r="S23" s="102">
        <f>SUM(S18:S22)</f>
        <v>0</v>
      </c>
      <c r="T23" s="102"/>
      <c r="U23" s="102">
        <f>SUM(U18:U22)</f>
        <v>0</v>
      </c>
      <c r="V23" s="102"/>
      <c r="W23" s="102">
        <f>SUM(W18:W22)</f>
        <v>424817</v>
      </c>
      <c r="X23" s="102"/>
      <c r="Y23" s="100">
        <f>SUM(Y18:Y22)</f>
        <v>24991</v>
      </c>
      <c r="Z23" s="106"/>
      <c r="AA23" s="102">
        <f>SUM(E23,G23,I23,K23,Y23)</f>
        <v>449808</v>
      </c>
    </row>
    <row r="24" spans="1:27" s="99" customFormat="1" ht="24" customHeight="1" thickTop="1">
      <c r="A24" s="91"/>
      <c r="B24" s="91"/>
      <c r="C24" s="91"/>
      <c r="D24" s="91"/>
      <c r="E24" s="103"/>
      <c r="F24" s="104"/>
      <c r="G24" s="103"/>
      <c r="H24" s="104"/>
      <c r="I24" s="103"/>
      <c r="J24" s="104"/>
      <c r="K24" s="103"/>
      <c r="L24" s="106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</row>
    <row r="25" spans="1:27" s="99" customFormat="1" ht="24" hidden="1" customHeight="1">
      <c r="A25" s="98" t="s">
        <v>113</v>
      </c>
      <c r="B25" s="98"/>
      <c r="C25" s="91"/>
      <c r="D25" s="91"/>
      <c r="E25" s="101"/>
      <c r="F25" s="101"/>
      <c r="G25" s="101"/>
      <c r="H25" s="101"/>
      <c r="I25" s="101"/>
      <c r="J25" s="101"/>
      <c r="K25" s="101"/>
      <c r="L25" s="106"/>
      <c r="M25" s="106">
        <v>0</v>
      </c>
      <c r="N25" s="106"/>
      <c r="O25" s="106">
        <v>0</v>
      </c>
      <c r="P25" s="106"/>
      <c r="Q25" s="106">
        <v>0</v>
      </c>
      <c r="R25" s="106"/>
      <c r="S25" s="106">
        <v>0</v>
      </c>
      <c r="T25" s="106"/>
      <c r="U25" s="106">
        <f>SUM(M25:S25)</f>
        <v>0</v>
      </c>
      <c r="V25" s="106"/>
      <c r="W25" s="106">
        <f>E25+G25+I25+K25+U25</f>
        <v>0</v>
      </c>
      <c r="X25" s="106"/>
      <c r="Y25" s="106">
        <v>0</v>
      </c>
      <c r="Z25" s="106"/>
      <c r="AA25" s="106">
        <f>SUM(W25:Y25)</f>
        <v>0</v>
      </c>
    </row>
    <row r="26" spans="1:27" s="99" customFormat="1" ht="24" hidden="1" customHeight="1">
      <c r="A26" s="91" t="s">
        <v>112</v>
      </c>
      <c r="B26" s="91"/>
      <c r="C26" s="91"/>
      <c r="D26" s="91"/>
      <c r="E26" s="101"/>
      <c r="F26" s="101"/>
      <c r="G26" s="101"/>
      <c r="H26" s="101"/>
      <c r="I26" s="101"/>
      <c r="J26" s="101"/>
      <c r="K26" s="101"/>
      <c r="L26" s="107"/>
      <c r="M26" s="107">
        <v>0</v>
      </c>
      <c r="N26" s="107"/>
      <c r="O26" s="107">
        <v>0</v>
      </c>
      <c r="P26" s="107"/>
      <c r="Q26" s="107">
        <v>0</v>
      </c>
      <c r="R26" s="107"/>
      <c r="S26" s="107">
        <v>0</v>
      </c>
      <c r="T26" s="107"/>
      <c r="U26" s="106">
        <f>SUM(M26:S26)</f>
        <v>0</v>
      </c>
      <c r="V26" s="107"/>
      <c r="W26" s="106">
        <f>E26+G26+I26+K26+U26</f>
        <v>0</v>
      </c>
      <c r="X26" s="107"/>
      <c r="Y26" s="107">
        <v>0</v>
      </c>
      <c r="Z26" s="107"/>
      <c r="AA26" s="106">
        <f>SUM(W26:Y26)</f>
        <v>0</v>
      </c>
    </row>
    <row r="27" spans="1:27" s="99" customFormat="1" ht="24" hidden="1" customHeight="1" thickBot="1">
      <c r="A27" s="98" t="s">
        <v>114</v>
      </c>
      <c r="B27" s="98"/>
      <c r="C27" s="91"/>
      <c r="D27" s="91"/>
      <c r="E27" s="100">
        <f>SUM(E25:E26)</f>
        <v>0</v>
      </c>
      <c r="F27" s="101"/>
      <c r="G27" s="100">
        <f>SUM(G25:G26)</f>
        <v>0</v>
      </c>
      <c r="H27" s="101"/>
      <c r="I27" s="100">
        <f>SUM(I25:I26)</f>
        <v>0</v>
      </c>
      <c r="J27" s="101"/>
      <c r="K27" s="100">
        <f>SUM(K25:K26)</f>
        <v>0</v>
      </c>
      <c r="L27" s="102"/>
      <c r="M27" s="102">
        <f>SUM(M25:M26)</f>
        <v>0</v>
      </c>
      <c r="N27" s="102"/>
      <c r="O27" s="102">
        <f>SUM(O25:O26)</f>
        <v>0</v>
      </c>
      <c r="P27" s="102"/>
      <c r="Q27" s="102">
        <f>SUM(Q25:Q26)</f>
        <v>0</v>
      </c>
      <c r="R27" s="102"/>
      <c r="S27" s="102">
        <f>SUM(S25:S26)</f>
        <v>0</v>
      </c>
      <c r="T27" s="102"/>
      <c r="U27" s="102">
        <f>SUM(U25:U26)</f>
        <v>0</v>
      </c>
      <c r="V27" s="102"/>
      <c r="W27" s="102">
        <f>SUM(W25:W26)</f>
        <v>0</v>
      </c>
      <c r="X27" s="102"/>
      <c r="Y27" s="102">
        <f>SUM(Y25:Y26)</f>
        <v>0</v>
      </c>
      <c r="Z27" s="102"/>
      <c r="AA27" s="102">
        <f>SUM(AA25:AA26)</f>
        <v>0</v>
      </c>
    </row>
    <row r="28" spans="1:27" s="99" customFormat="1" ht="24" customHeight="1">
      <c r="A28" s="108"/>
      <c r="B28" s="108"/>
      <c r="C28" s="109"/>
      <c r="D28" s="110"/>
      <c r="E28" s="109"/>
      <c r="F28" s="109"/>
      <c r="G28" s="109"/>
      <c r="H28" s="96"/>
      <c r="I28" s="109"/>
      <c r="J28" s="96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</row>
    <row r="29" spans="1:27" s="99" customFormat="1" ht="24" customHeight="1">
      <c r="A29" s="108"/>
      <c r="B29" s="108"/>
      <c r="C29" s="109"/>
      <c r="D29" s="110"/>
      <c r="E29" s="109"/>
      <c r="F29" s="109"/>
      <c r="G29" s="109"/>
      <c r="H29" s="96"/>
      <c r="I29" s="109"/>
      <c r="J29" s="96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</row>
    <row r="30" spans="1:27" ht="24" customHeight="1">
      <c r="A30" s="111" t="s">
        <v>111</v>
      </c>
      <c r="B30" s="111"/>
      <c r="C30" s="112"/>
    </row>
    <row r="31" spans="1:27" ht="24" customHeight="1">
      <c r="E31" s="113">
        <f>E23-T_SOFP!D91</f>
        <v>0</v>
      </c>
      <c r="F31" s="113"/>
      <c r="G31" s="113">
        <f>G23-T_SOFP!D92</f>
        <v>0</v>
      </c>
      <c r="H31" s="113"/>
      <c r="I31" s="113">
        <f>I23-T_SOFP!D94</f>
        <v>-2090</v>
      </c>
      <c r="J31" s="113"/>
      <c r="K31" s="113">
        <f>K23-T_SOFP!D95</f>
        <v>10472</v>
      </c>
      <c r="Y31" s="144">
        <f>+Y23-T_SOFP!D97</f>
        <v>-34494</v>
      </c>
      <c r="AA31" s="144">
        <f>+AA23-T_SOFP!D98</f>
        <v>-26112</v>
      </c>
    </row>
    <row r="32" spans="1:27" ht="24" customHeight="1">
      <c r="E32" s="113"/>
      <c r="F32" s="113"/>
      <c r="G32" s="113"/>
      <c r="H32" s="113"/>
      <c r="I32" s="113"/>
      <c r="J32" s="113"/>
      <c r="K32" s="113"/>
      <c r="L32" s="113"/>
    </row>
    <row r="33" spans="1:12" ht="24" customHeight="1">
      <c r="E33" s="113"/>
      <c r="F33" s="113"/>
      <c r="G33" s="113"/>
      <c r="H33" s="113"/>
      <c r="I33" s="113"/>
      <c r="J33" s="113"/>
      <c r="K33" s="113"/>
      <c r="L33" s="113"/>
    </row>
    <row r="34" spans="1:12" ht="24" customHeight="1">
      <c r="E34" s="113"/>
      <c r="F34" s="113"/>
      <c r="G34" s="113"/>
      <c r="H34" s="113"/>
      <c r="I34" s="113"/>
      <c r="J34" s="113"/>
      <c r="K34" s="113"/>
      <c r="L34" s="113"/>
    </row>
    <row r="35" spans="1:12" ht="24" customHeight="1">
      <c r="E35" s="113"/>
      <c r="F35" s="113"/>
      <c r="G35" s="113"/>
      <c r="H35" s="113"/>
      <c r="I35" s="113"/>
      <c r="J35" s="113"/>
      <c r="K35" s="113"/>
      <c r="L35" s="113"/>
    </row>
    <row r="36" spans="1:12" ht="24" customHeight="1">
      <c r="E36" s="113"/>
      <c r="F36" s="113"/>
      <c r="G36" s="113"/>
      <c r="H36" s="113"/>
      <c r="I36" s="113"/>
      <c r="J36" s="113"/>
      <c r="K36" s="113"/>
      <c r="L36" s="113"/>
    </row>
    <row r="37" spans="1:12" ht="24" customHeight="1">
      <c r="E37" s="113"/>
      <c r="F37" s="113"/>
      <c r="G37" s="113"/>
      <c r="H37" s="113"/>
      <c r="I37" s="113"/>
      <c r="J37" s="113"/>
      <c r="K37" s="113"/>
      <c r="L37" s="113"/>
    </row>
    <row r="38" spans="1:12" ht="24" customHeight="1">
      <c r="E38" s="113"/>
      <c r="F38" s="113"/>
      <c r="G38" s="113"/>
      <c r="H38" s="113"/>
      <c r="I38" s="113"/>
      <c r="J38" s="113"/>
      <c r="K38" s="113"/>
      <c r="L38" s="113"/>
    </row>
    <row r="48" spans="1:12" ht="24" customHeight="1">
      <c r="A48" s="91" t="s">
        <v>64</v>
      </c>
    </row>
    <row r="64" spans="1:1" ht="24" customHeight="1">
      <c r="A64" s="91" t="s">
        <v>106</v>
      </c>
    </row>
  </sheetData>
  <mergeCells count="3">
    <mergeCell ref="E5:AA5"/>
    <mergeCell ref="E6:AA6"/>
    <mergeCell ref="I7:K7"/>
  </mergeCells>
  <pageMargins left="0.55118110236220474" right="0.19685039370078741" top="0.98425196850393704" bottom="0.31496062992125984" header="0.51181102362204722" footer="0.31496062992125984"/>
  <pageSetup paperSize="9" scale="70" firstPageNumber="8" orientation="portrait" useFirstPageNumber="1" r:id="rId1"/>
  <headerFooter alignWithMargins="0">
    <oddFooter>&amp;R&amp;"Angsana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V58"/>
  <sheetViews>
    <sheetView view="pageBreakPreview" zoomScale="120" zoomScaleNormal="80" zoomScaleSheetLayoutView="120" workbookViewId="0">
      <selection activeCell="A4" sqref="A4"/>
    </sheetView>
  </sheetViews>
  <sheetFormatPr defaultColWidth="9" defaultRowHeight="24" customHeight="1"/>
  <cols>
    <col min="1" max="1" width="42.5703125" style="108" customWidth="1"/>
    <col min="2" max="2" width="1.5703125" style="108" customWidth="1"/>
    <col min="3" max="3" width="9.7109375" style="108" customWidth="1"/>
    <col min="4" max="4" width="1.7109375" style="108" customWidth="1"/>
    <col min="5" max="5" width="14" style="108" customWidth="1"/>
    <col min="6" max="6" width="1.7109375" style="108" customWidth="1"/>
    <col min="7" max="7" width="14" style="108" customWidth="1"/>
    <col min="8" max="8" width="1.7109375" style="108" customWidth="1"/>
    <col min="9" max="9" width="14" style="108" customWidth="1"/>
    <col min="10" max="10" width="1.7109375" style="108" customWidth="1"/>
    <col min="11" max="11" width="14" style="108" customWidth="1"/>
    <col min="12" max="12" width="1.85546875" style="108" customWidth="1"/>
    <col min="13" max="13" width="16.5703125" style="108" hidden="1" customWidth="1"/>
    <col min="14" max="14" width="1.7109375" style="108" hidden="1" customWidth="1"/>
    <col min="15" max="15" width="16.5703125" style="108" hidden="1" customWidth="1"/>
    <col min="16" max="16" width="1.7109375" style="108" hidden="1" customWidth="1"/>
    <col min="17" max="17" width="16.5703125" style="108" hidden="1" customWidth="1"/>
    <col min="18" max="18" width="1.7109375" style="108" hidden="1" customWidth="1"/>
    <col min="19" max="19" width="16.5703125" style="108" hidden="1" customWidth="1"/>
    <col min="20" max="20" width="1.7109375" style="108" hidden="1" customWidth="1"/>
    <col min="21" max="21" width="14" style="108" customWidth="1"/>
    <col min="22" max="22" width="14.7109375" style="108" customWidth="1"/>
    <col min="23" max="16384" width="9" style="108"/>
  </cols>
  <sheetData>
    <row r="1" spans="1:22" ht="23.25">
      <c r="A1" s="6" t="str">
        <f>+T_SE.Conso!A1</f>
        <v>บริษัท เทคโนเมดิคัล จำกัด (มหาชน) และบริษัทย่อย</v>
      </c>
      <c r="B1" s="6"/>
      <c r="C1" s="6"/>
      <c r="D1" s="114"/>
      <c r="E1" s="114"/>
      <c r="F1" s="114"/>
      <c r="G1" s="114"/>
      <c r="H1" s="114"/>
      <c r="I1" s="114"/>
      <c r="J1" s="114"/>
      <c r="U1" s="115" t="s">
        <v>108</v>
      </c>
    </row>
    <row r="2" spans="1:22" ht="23.25">
      <c r="A2" s="116" t="s">
        <v>11</v>
      </c>
      <c r="B2" s="116"/>
      <c r="C2" s="116"/>
      <c r="U2" s="115" t="s">
        <v>109</v>
      </c>
    </row>
    <row r="3" spans="1:22" ht="23.25">
      <c r="A3" s="117" t="str">
        <f>T_PL!A59</f>
        <v>สำหรับงวดหกเดือนสิ้นสุดวันที่ 30 มิถุนายน 2564 และ 2563</v>
      </c>
      <c r="B3" s="117"/>
      <c r="C3" s="117"/>
      <c r="D3" s="118"/>
      <c r="E3" s="118"/>
      <c r="F3" s="118"/>
      <c r="G3" s="118"/>
      <c r="H3" s="118"/>
      <c r="I3" s="118"/>
      <c r="J3" s="118"/>
      <c r="K3" s="118"/>
    </row>
    <row r="4" spans="1:22" ht="23.25">
      <c r="A4" s="117"/>
      <c r="B4" s="117"/>
      <c r="C4" s="117"/>
      <c r="D4" s="118"/>
      <c r="E4" s="118"/>
      <c r="F4" s="118"/>
      <c r="G4" s="118"/>
      <c r="H4" s="118"/>
      <c r="I4" s="118"/>
      <c r="J4" s="118"/>
      <c r="K4" s="118"/>
    </row>
    <row r="5" spans="1:22" s="93" customFormat="1" ht="23.25">
      <c r="D5" s="94"/>
      <c r="E5" s="203" t="str">
        <f>+'[2]CE_T Conso'!E5:AC5</f>
        <v>พันบาท</v>
      </c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</row>
    <row r="6" spans="1:22" s="93" customFormat="1" ht="23.25">
      <c r="D6" s="94"/>
      <c r="E6" s="204" t="s">
        <v>126</v>
      </c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</row>
    <row r="7" spans="1:22" s="95" customFormat="1" ht="23.25">
      <c r="D7" s="96"/>
      <c r="F7" s="96"/>
      <c r="H7" s="96"/>
      <c r="I7" s="203" t="s">
        <v>25</v>
      </c>
      <c r="J7" s="203"/>
      <c r="K7" s="203"/>
      <c r="L7" s="96"/>
      <c r="M7" s="96"/>
      <c r="N7" s="96"/>
      <c r="O7" s="204" t="s">
        <v>129</v>
      </c>
      <c r="P7" s="204"/>
      <c r="Q7" s="204"/>
      <c r="R7" s="94"/>
      <c r="T7" s="96"/>
    </row>
    <row r="8" spans="1:22" s="95" customFormat="1" ht="23.25">
      <c r="D8" s="96"/>
      <c r="E8" s="95" t="s">
        <v>76</v>
      </c>
      <c r="F8" s="96"/>
      <c r="H8" s="96"/>
      <c r="I8" s="95" t="s">
        <v>79</v>
      </c>
      <c r="L8" s="96"/>
      <c r="N8" s="96"/>
      <c r="O8" s="96" t="s">
        <v>130</v>
      </c>
      <c r="P8" s="96"/>
      <c r="Q8" s="96" t="s">
        <v>154</v>
      </c>
      <c r="R8" s="96"/>
      <c r="S8" s="96" t="s">
        <v>155</v>
      </c>
    </row>
    <row r="9" spans="1:22" s="95" customFormat="1" ht="23.25">
      <c r="D9" s="96"/>
      <c r="E9" s="96" t="s">
        <v>77</v>
      </c>
      <c r="F9" s="96"/>
      <c r="G9" s="96" t="s">
        <v>88</v>
      </c>
      <c r="H9" s="96"/>
      <c r="I9" s="96" t="s">
        <v>140</v>
      </c>
      <c r="J9" s="96"/>
      <c r="L9" s="96"/>
      <c r="N9" s="96"/>
      <c r="O9" s="96" t="s">
        <v>141</v>
      </c>
      <c r="P9" s="94"/>
      <c r="Q9" s="95" t="s">
        <v>156</v>
      </c>
      <c r="R9" s="96"/>
      <c r="S9" s="96" t="s">
        <v>157</v>
      </c>
      <c r="U9" s="95" t="s">
        <v>138</v>
      </c>
    </row>
    <row r="10" spans="1:22" s="95" customFormat="1" ht="23.25">
      <c r="C10" s="153" t="s">
        <v>5</v>
      </c>
      <c r="D10" s="96"/>
      <c r="E10" s="151" t="s">
        <v>176</v>
      </c>
      <c r="F10" s="96"/>
      <c r="G10" s="97" t="s">
        <v>89</v>
      </c>
      <c r="H10" s="96"/>
      <c r="I10" s="97" t="s">
        <v>147</v>
      </c>
      <c r="J10" s="96"/>
      <c r="K10" s="151" t="s">
        <v>178</v>
      </c>
      <c r="L10" s="96"/>
      <c r="M10" s="97" t="s">
        <v>72</v>
      </c>
      <c r="N10" s="96"/>
      <c r="O10" s="97" t="s">
        <v>148</v>
      </c>
      <c r="P10" s="96"/>
      <c r="Q10" s="97" t="s">
        <v>158</v>
      </c>
      <c r="R10" s="96"/>
      <c r="S10" s="97" t="s">
        <v>24</v>
      </c>
      <c r="T10" s="96"/>
      <c r="U10" s="97" t="s">
        <v>24</v>
      </c>
    </row>
    <row r="11" spans="1:22" s="95" customFormat="1" ht="23.25" hidden="1"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</row>
    <row r="12" spans="1:22" ht="23.25">
      <c r="A12" s="119" t="str">
        <f>+T_SE.Conso!A11</f>
        <v>ยอดคงเหลือต้นงวด ณ วันที่ 1 มกราคม 2564</v>
      </c>
      <c r="B12" s="119"/>
      <c r="E12" s="120">
        <v>154000</v>
      </c>
      <c r="F12" s="120">
        <v>0</v>
      </c>
      <c r="G12" s="120">
        <v>184035</v>
      </c>
      <c r="H12" s="120"/>
      <c r="I12" s="120">
        <v>15010</v>
      </c>
      <c r="J12" s="120"/>
      <c r="K12" s="120">
        <f>+T_SOFP!J95</f>
        <v>95112</v>
      </c>
      <c r="L12" s="106"/>
      <c r="M12" s="106">
        <f>SUM(E12:K12)</f>
        <v>448157</v>
      </c>
      <c r="N12" s="106"/>
      <c r="O12" s="106"/>
      <c r="P12" s="106"/>
      <c r="Q12" s="106"/>
      <c r="R12" s="106"/>
      <c r="S12" s="106">
        <f>SUM(O12:Q12)</f>
        <v>0</v>
      </c>
      <c r="T12" s="106"/>
      <c r="U12" s="106">
        <f>SUM(E12,G12,I12,K12)</f>
        <v>448157</v>
      </c>
      <c r="V12" s="124">
        <f>+T_SOFP!J96</f>
        <v>448157</v>
      </c>
    </row>
    <row r="13" spans="1:22" ht="23.25">
      <c r="A13" s="108" t="str">
        <f>+T_SE.Conso!A14</f>
        <v>จ่ายเงินปันผล</v>
      </c>
      <c r="C13" s="154">
        <v>10</v>
      </c>
      <c r="E13" s="120">
        <v>0</v>
      </c>
      <c r="F13" s="120"/>
      <c r="G13" s="120">
        <v>0</v>
      </c>
      <c r="H13" s="120"/>
      <c r="I13" s="120">
        <v>0</v>
      </c>
      <c r="J13" s="120"/>
      <c r="K13" s="120">
        <v>-30800</v>
      </c>
      <c r="L13" s="106"/>
      <c r="M13" s="106">
        <f>SUM(E13:K13)</f>
        <v>-30800</v>
      </c>
      <c r="N13" s="106"/>
      <c r="O13" s="107"/>
      <c r="P13" s="106"/>
      <c r="Q13" s="107"/>
      <c r="R13" s="106"/>
      <c r="S13" s="106"/>
      <c r="T13" s="106"/>
      <c r="U13" s="106">
        <f t="shared" ref="U13:U15" si="0">SUM(E13,G13,I13,K13)</f>
        <v>-30800</v>
      </c>
    </row>
    <row r="14" spans="1:22" ht="23.25">
      <c r="A14" s="108" t="s">
        <v>112</v>
      </c>
      <c r="E14" s="120">
        <v>0</v>
      </c>
      <c r="F14" s="120"/>
      <c r="G14" s="120">
        <v>0</v>
      </c>
      <c r="H14" s="120"/>
      <c r="I14" s="120">
        <v>0</v>
      </c>
      <c r="J14" s="120"/>
      <c r="K14" s="120">
        <f>+T_PL!H94</f>
        <v>29739</v>
      </c>
      <c r="L14" s="106"/>
      <c r="M14" s="106">
        <f>SUM(E14:K14)</f>
        <v>29739</v>
      </c>
      <c r="N14" s="106"/>
      <c r="O14" s="107"/>
      <c r="P14" s="106"/>
      <c r="Q14" s="107"/>
      <c r="R14" s="106"/>
      <c r="S14" s="106">
        <f>SUM(O14:Q14)</f>
        <v>0</v>
      </c>
      <c r="T14" s="106"/>
      <c r="U14" s="106">
        <f t="shared" si="0"/>
        <v>29739</v>
      </c>
    </row>
    <row r="15" spans="1:22" thickBot="1">
      <c r="A15" s="119" t="str">
        <f>+T_SE.Conso!A16</f>
        <v>ยอดคงเหลือสิ้นงวด ณ วันที่ 30 มิถุนายน 2564</v>
      </c>
      <c r="B15" s="119"/>
      <c r="E15" s="121">
        <f>SUM(E12:E14)</f>
        <v>154000</v>
      </c>
      <c r="F15" s="120"/>
      <c r="G15" s="121">
        <f>SUM(G12:G14)</f>
        <v>184035</v>
      </c>
      <c r="H15" s="120"/>
      <c r="I15" s="121">
        <f>SUM(I12:I14)</f>
        <v>15010</v>
      </c>
      <c r="J15" s="120"/>
      <c r="K15" s="121">
        <f>SUM(K12:K14)</f>
        <v>94051</v>
      </c>
      <c r="L15" s="106"/>
      <c r="M15" s="102">
        <f>SUM(M12:M14)</f>
        <v>447096</v>
      </c>
      <c r="N15" s="106"/>
      <c r="O15" s="102">
        <f>SUM(O12:O14)</f>
        <v>0</v>
      </c>
      <c r="P15" s="106"/>
      <c r="Q15" s="102">
        <f>SUM(Q12:Q14)</f>
        <v>0</v>
      </c>
      <c r="R15" s="106"/>
      <c r="S15" s="102">
        <f>SUM(S12:S14)</f>
        <v>0</v>
      </c>
      <c r="T15" s="106"/>
      <c r="U15" s="102">
        <f t="shared" si="0"/>
        <v>447096</v>
      </c>
    </row>
    <row r="16" spans="1:22" thickTop="1">
      <c r="E16" s="122"/>
      <c r="F16" s="123"/>
      <c r="G16" s="122"/>
      <c r="H16" s="123"/>
      <c r="I16" s="122"/>
      <c r="J16" s="123"/>
      <c r="K16" s="122"/>
      <c r="L16" s="106"/>
      <c r="M16" s="105"/>
      <c r="N16" s="106"/>
      <c r="O16" s="105"/>
      <c r="P16" s="106"/>
      <c r="Q16" s="105"/>
      <c r="R16" s="106"/>
      <c r="S16" s="105"/>
      <c r="T16" s="106"/>
      <c r="U16" s="105"/>
    </row>
    <row r="17" spans="1:21" ht="23.25">
      <c r="A17" s="119" t="str">
        <f>+T_SE.Conso!A18</f>
        <v>ยอดคงเหลือต้นงวด ณ วันที่ 1 มกราคม 2563</v>
      </c>
      <c r="B17" s="119"/>
      <c r="E17" s="120">
        <v>154000</v>
      </c>
      <c r="F17" s="120">
        <v>0</v>
      </c>
      <c r="G17" s="120">
        <v>184035</v>
      </c>
      <c r="H17" s="120"/>
      <c r="I17" s="120">
        <v>12920</v>
      </c>
      <c r="J17" s="120"/>
      <c r="K17" s="120">
        <v>95552</v>
      </c>
      <c r="L17" s="106"/>
      <c r="M17" s="106">
        <f>SUM(E17:K17)</f>
        <v>446507</v>
      </c>
      <c r="N17" s="106"/>
      <c r="O17" s="106">
        <v>0</v>
      </c>
      <c r="P17" s="106"/>
      <c r="Q17" s="106">
        <v>0</v>
      </c>
      <c r="R17" s="106"/>
      <c r="S17" s="106">
        <f>SUM(O17:Q17)</f>
        <v>0</v>
      </c>
      <c r="T17" s="106"/>
      <c r="U17" s="106">
        <f>SUM(E17,G17,I17,K17)</f>
        <v>446507</v>
      </c>
    </row>
    <row r="18" spans="1:21" ht="23.25">
      <c r="A18" s="108" t="str">
        <f>+T_SE.Conso!A21</f>
        <v>จ่ายเงินปันผลระหว่างกาล</v>
      </c>
      <c r="B18" s="119"/>
      <c r="C18" s="154">
        <v>10</v>
      </c>
      <c r="E18" s="120">
        <v>0</v>
      </c>
      <c r="F18" s="120"/>
      <c r="G18" s="120">
        <v>0</v>
      </c>
      <c r="H18" s="120"/>
      <c r="I18" s="120">
        <v>0</v>
      </c>
      <c r="J18" s="120"/>
      <c r="K18" s="120">
        <v>-40040</v>
      </c>
      <c r="L18" s="106"/>
      <c r="M18" s="106"/>
      <c r="N18" s="106"/>
      <c r="O18" s="106"/>
      <c r="P18" s="106"/>
      <c r="Q18" s="106"/>
      <c r="R18" s="106"/>
      <c r="S18" s="106"/>
      <c r="T18" s="106"/>
      <c r="U18" s="106">
        <f t="shared" ref="U18:U20" si="1">SUM(E18,G18,I18,K18)</f>
        <v>-40040</v>
      </c>
    </row>
    <row r="19" spans="1:21" ht="23.25">
      <c r="A19" s="108" t="s">
        <v>112</v>
      </c>
      <c r="E19" s="120">
        <v>0</v>
      </c>
      <c r="F19" s="120"/>
      <c r="G19" s="120">
        <v>0</v>
      </c>
      <c r="H19" s="120"/>
      <c r="I19" s="120">
        <v>0</v>
      </c>
      <c r="J19" s="120"/>
      <c r="K19" s="120">
        <v>18385</v>
      </c>
      <c r="L19" s="106"/>
      <c r="M19" s="106">
        <f>SUM(E19:K19)</f>
        <v>18385</v>
      </c>
      <c r="N19" s="106"/>
      <c r="O19" s="107">
        <v>0</v>
      </c>
      <c r="P19" s="106"/>
      <c r="Q19" s="107">
        <v>0</v>
      </c>
      <c r="R19" s="106"/>
      <c r="S19" s="106">
        <f>SUM(O19:Q19)</f>
        <v>0</v>
      </c>
      <c r="T19" s="106"/>
      <c r="U19" s="106">
        <f t="shared" si="1"/>
        <v>18385</v>
      </c>
    </row>
    <row r="20" spans="1:21" thickBot="1">
      <c r="A20" s="119" t="str">
        <f>+T_SE.Conso!A23</f>
        <v>ยอดคงเหลือสิ้นงวด ณ วันที่ 30 มิถุนายน 2563</v>
      </c>
      <c r="B20" s="119"/>
      <c r="E20" s="121">
        <f>SUM(E17:E19)</f>
        <v>154000</v>
      </c>
      <c r="F20" s="120"/>
      <c r="G20" s="121">
        <f>SUM(G17:G19)</f>
        <v>184035</v>
      </c>
      <c r="H20" s="120"/>
      <c r="I20" s="121">
        <f>SUM(I17:I19)</f>
        <v>12920</v>
      </c>
      <c r="J20" s="120"/>
      <c r="K20" s="121">
        <f>SUM(K17:K19)</f>
        <v>73897</v>
      </c>
      <c r="L20" s="106"/>
      <c r="M20" s="102">
        <f>SUM(M17:M19)</f>
        <v>464892</v>
      </c>
      <c r="N20" s="106"/>
      <c r="O20" s="102">
        <f>SUM(O17:O19)</f>
        <v>0</v>
      </c>
      <c r="P20" s="106"/>
      <c r="Q20" s="102">
        <f>SUM(Q17:Q19)</f>
        <v>0</v>
      </c>
      <c r="R20" s="106"/>
      <c r="S20" s="102">
        <f>SUM(S17:S19)</f>
        <v>0</v>
      </c>
      <c r="T20" s="106"/>
      <c r="U20" s="102">
        <f t="shared" si="1"/>
        <v>424852</v>
      </c>
    </row>
    <row r="21" spans="1:21" thickTop="1">
      <c r="C21" s="109"/>
      <c r="D21" s="110"/>
      <c r="E21" s="109"/>
      <c r="F21" s="109"/>
      <c r="G21" s="109"/>
      <c r="H21" s="96"/>
      <c r="I21" s="109"/>
      <c r="J21" s="96"/>
      <c r="K21" s="109"/>
      <c r="L21" s="106"/>
      <c r="M21" s="109"/>
      <c r="N21" s="106"/>
      <c r="O21" s="109"/>
      <c r="P21" s="106"/>
      <c r="Q21" s="109"/>
      <c r="R21" s="106"/>
      <c r="S21" s="109"/>
      <c r="T21" s="106"/>
      <c r="U21" s="109"/>
    </row>
    <row r="22" spans="1:21" ht="23.25">
      <c r="C22" s="109"/>
      <c r="D22" s="110"/>
      <c r="E22" s="109"/>
      <c r="F22" s="109"/>
      <c r="G22" s="109"/>
      <c r="H22" s="96"/>
      <c r="I22" s="109"/>
      <c r="J22" s="96"/>
      <c r="K22" s="109"/>
      <c r="L22" s="106"/>
      <c r="M22" s="109"/>
      <c r="N22" s="106"/>
      <c r="O22" s="109"/>
      <c r="P22" s="106"/>
      <c r="Q22" s="109"/>
      <c r="R22" s="106"/>
      <c r="S22" s="109"/>
      <c r="T22" s="106"/>
      <c r="U22" s="109"/>
    </row>
    <row r="23" spans="1:21" ht="23.25">
      <c r="C23" s="109"/>
      <c r="D23" s="110"/>
      <c r="E23" s="109"/>
      <c r="F23" s="109"/>
      <c r="G23" s="109"/>
      <c r="H23" s="96"/>
      <c r="I23" s="109"/>
      <c r="J23" s="96"/>
      <c r="K23" s="109"/>
      <c r="L23" s="106"/>
      <c r="M23" s="109"/>
      <c r="N23" s="109"/>
      <c r="O23" s="109"/>
      <c r="P23" s="106"/>
      <c r="Q23" s="109"/>
      <c r="R23" s="109"/>
      <c r="S23" s="109"/>
      <c r="T23" s="106"/>
      <c r="U23" s="109"/>
    </row>
    <row r="24" spans="1:21" ht="23.25">
      <c r="A24" s="111" t="s">
        <v>111</v>
      </c>
      <c r="B24" s="111"/>
      <c r="C24" s="111"/>
      <c r="T24" s="106"/>
    </row>
    <row r="25" spans="1:21" ht="23.25">
      <c r="E25" s="124">
        <f>+E15-T_SOFP!H91</f>
        <v>0</v>
      </c>
      <c r="F25" s="124"/>
      <c r="G25" s="124">
        <f>+G15-T_SOFP!H92</f>
        <v>0</v>
      </c>
      <c r="H25" s="124"/>
      <c r="I25" s="124">
        <f>+I15-T_SOFP!H94</f>
        <v>0</v>
      </c>
      <c r="J25" s="124"/>
      <c r="K25" s="124">
        <f>+K15-T_SOFP!H95</f>
        <v>0</v>
      </c>
      <c r="U25" s="125">
        <f>+U15-T_SOFP!H96</f>
        <v>0</v>
      </c>
    </row>
    <row r="26" spans="1:21" ht="23.25">
      <c r="E26" s="124"/>
      <c r="F26" s="124"/>
      <c r="G26" s="124"/>
      <c r="H26" s="124"/>
      <c r="I26" s="124"/>
      <c r="J26" s="124"/>
      <c r="K26" s="124"/>
      <c r="L26" s="124"/>
    </row>
    <row r="27" spans="1:21" ht="23.25">
      <c r="E27" s="124"/>
      <c r="F27" s="124"/>
      <c r="G27" s="124"/>
      <c r="H27" s="124"/>
      <c r="I27" s="124"/>
      <c r="J27" s="124"/>
      <c r="K27" s="124"/>
      <c r="L27" s="124"/>
    </row>
    <row r="28" spans="1:21" ht="23.25">
      <c r="E28" s="124"/>
      <c r="F28" s="124"/>
      <c r="G28" s="124"/>
      <c r="H28" s="124"/>
      <c r="I28" s="124"/>
      <c r="J28" s="124"/>
      <c r="K28" s="124"/>
      <c r="L28" s="124"/>
    </row>
    <row r="29" spans="1:21" ht="23.25">
      <c r="E29" s="124"/>
      <c r="F29" s="124"/>
      <c r="G29" s="124"/>
      <c r="H29" s="124"/>
      <c r="I29" s="124"/>
      <c r="J29" s="124"/>
      <c r="K29" s="124"/>
      <c r="L29" s="124"/>
    </row>
    <row r="30" spans="1:21" ht="23.25">
      <c r="E30" s="124"/>
      <c r="F30" s="124"/>
      <c r="G30" s="124"/>
      <c r="H30" s="124"/>
      <c r="I30" s="124"/>
      <c r="J30" s="124"/>
      <c r="K30" s="124"/>
      <c r="L30" s="124"/>
    </row>
    <row r="31" spans="1:21" ht="23.25">
      <c r="E31" s="124"/>
      <c r="F31" s="124"/>
      <c r="G31" s="124"/>
      <c r="H31" s="124"/>
      <c r="I31" s="124"/>
      <c r="J31" s="124"/>
      <c r="K31" s="124"/>
      <c r="L31" s="124"/>
    </row>
    <row r="32" spans="1:21" ht="23.25">
      <c r="E32" s="124"/>
      <c r="F32" s="124"/>
      <c r="G32" s="124"/>
      <c r="H32" s="124"/>
      <c r="I32" s="124"/>
      <c r="J32" s="124"/>
      <c r="K32" s="124"/>
      <c r="L32" s="124"/>
    </row>
    <row r="42" spans="1:1" ht="23.25">
      <c r="A42" s="108" t="s">
        <v>64</v>
      </c>
    </row>
    <row r="58" spans="1:1" ht="23.25">
      <c r="A58" s="108" t="s">
        <v>106</v>
      </c>
    </row>
  </sheetData>
  <mergeCells count="4">
    <mergeCell ref="E5:U5"/>
    <mergeCell ref="E6:U6"/>
    <mergeCell ref="I7:K7"/>
    <mergeCell ref="O7:Q7"/>
  </mergeCells>
  <pageMargins left="0.61" right="0.34" top="0.74803149606299213" bottom="0.74803149606299213" header="0.31496062992125984" footer="0.31496062992125984"/>
  <pageSetup paperSize="9" scale="75" firstPageNumber="9" orientation="portrait" useFirstPageNumber="1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O103"/>
  <sheetViews>
    <sheetView view="pageBreakPreview" zoomScale="120" zoomScaleSheetLayoutView="120" workbookViewId="0">
      <selection activeCell="A5" sqref="A5"/>
    </sheetView>
  </sheetViews>
  <sheetFormatPr defaultColWidth="9" defaultRowHeight="24" customHeight="1"/>
  <cols>
    <col min="1" max="1" width="64.28515625" style="7" customWidth="1"/>
    <col min="2" max="2" width="3.5703125" style="7" customWidth="1"/>
    <col min="3" max="3" width="13.5703125" style="7" customWidth="1"/>
    <col min="4" max="4" width="2" style="7" customWidth="1"/>
    <col min="5" max="5" width="13.5703125" style="4" customWidth="1"/>
    <col min="6" max="6" width="2" style="76" customWidth="1"/>
    <col min="7" max="7" width="13.5703125" style="7" customWidth="1"/>
    <col min="8" max="8" width="2" style="7" customWidth="1"/>
    <col min="9" max="9" width="13.5703125" style="50" customWidth="1"/>
    <col min="10" max="16384" width="9" style="7"/>
  </cols>
  <sheetData>
    <row r="1" spans="1:9" ht="24" customHeight="1">
      <c r="A1" s="48" t="str">
        <f>+T_SE.Separate!A1</f>
        <v>บริษัท เทคโนเมดิคัล จำกัด (มหาชน) และบริษัทย่อย</v>
      </c>
      <c r="B1" s="145"/>
      <c r="C1" s="145"/>
      <c r="D1" s="145"/>
      <c r="I1" s="64" t="s">
        <v>108</v>
      </c>
    </row>
    <row r="2" spans="1:9" ht="24" customHeight="1">
      <c r="A2" s="65" t="s">
        <v>49</v>
      </c>
      <c r="B2" s="145"/>
      <c r="C2" s="145"/>
      <c r="D2" s="145"/>
      <c r="I2" s="64" t="s">
        <v>109</v>
      </c>
    </row>
    <row r="3" spans="1:9" ht="24" customHeight="1">
      <c r="A3" s="10" t="str">
        <f>+T_SE.Separate!A3</f>
        <v>สำหรับงวดหกเดือนสิ้นสุดวันที่ 30 มิถุนายน 2564 และ 2563</v>
      </c>
      <c r="B3" s="145"/>
      <c r="C3" s="145"/>
      <c r="D3" s="145"/>
      <c r="E3" s="146"/>
    </row>
    <row r="4" spans="1:9" ht="24" customHeight="1">
      <c r="A4" s="10"/>
      <c r="B4" s="145"/>
      <c r="C4" s="145"/>
      <c r="D4" s="145"/>
      <c r="E4" s="146"/>
    </row>
    <row r="5" spans="1:9" ht="24" customHeight="1">
      <c r="A5" s="147"/>
      <c r="B5" s="145"/>
      <c r="C5" s="205" t="s">
        <v>107</v>
      </c>
      <c r="D5" s="205"/>
      <c r="E5" s="205"/>
      <c r="F5" s="205"/>
      <c r="G5" s="205"/>
      <c r="H5" s="205"/>
      <c r="I5" s="205"/>
    </row>
    <row r="6" spans="1:9" ht="24" customHeight="1">
      <c r="A6" s="147"/>
      <c r="B6" s="145"/>
      <c r="C6" s="205" t="s">
        <v>125</v>
      </c>
      <c r="D6" s="205"/>
      <c r="E6" s="205"/>
      <c r="F6" s="148"/>
      <c r="G6" s="206" t="s">
        <v>126</v>
      </c>
      <c r="H6" s="206"/>
      <c r="I6" s="206"/>
    </row>
    <row r="7" spans="1:9" ht="24" customHeight="1">
      <c r="A7" s="147"/>
      <c r="C7" s="149">
        <v>2564</v>
      </c>
      <c r="D7" s="132"/>
      <c r="E7" s="150">
        <v>2563</v>
      </c>
      <c r="F7" s="130"/>
      <c r="G7" s="149">
        <f>+C7</f>
        <v>2564</v>
      </c>
      <c r="H7" s="132"/>
      <c r="I7" s="150">
        <f>+E7</f>
        <v>2563</v>
      </c>
    </row>
    <row r="8" spans="1:9" ht="24" customHeight="1">
      <c r="A8" s="10" t="s">
        <v>50</v>
      </c>
      <c r="B8" s="25"/>
      <c r="C8" s="25"/>
      <c r="D8" s="25"/>
      <c r="E8" s="5"/>
    </row>
    <row r="9" spans="1:9" ht="24" customHeight="1">
      <c r="A9" s="11" t="s">
        <v>119</v>
      </c>
      <c r="B9" s="25"/>
      <c r="C9" s="31">
        <f>+T_PL!D87</f>
        <v>-665</v>
      </c>
      <c r="D9" s="25"/>
      <c r="E9" s="31">
        <f>+T_PL!F87</f>
        <v>18341</v>
      </c>
      <c r="G9" s="31">
        <f>+T_PL!H87</f>
        <v>29739</v>
      </c>
      <c r="H9" s="31"/>
      <c r="I9" s="31">
        <f>T_PL!J87</f>
        <v>18385</v>
      </c>
    </row>
    <row r="10" spans="1:9" ht="24" customHeight="1">
      <c r="A10" s="11" t="s">
        <v>52</v>
      </c>
      <c r="B10" s="25"/>
      <c r="D10" s="25"/>
      <c r="E10" s="31"/>
    </row>
    <row r="11" spans="1:9" ht="24" customHeight="1">
      <c r="A11" s="11" t="s">
        <v>74</v>
      </c>
      <c r="B11" s="25"/>
      <c r="C11" s="31">
        <f>+T_PL!D85</f>
        <v>7418</v>
      </c>
      <c r="D11" s="31"/>
      <c r="E11" s="31">
        <f>+T_PL!F85</f>
        <v>5115</v>
      </c>
      <c r="F11" s="31"/>
      <c r="G11" s="31">
        <f>+T_PL!H85</f>
        <v>7418</v>
      </c>
      <c r="H11" s="31"/>
      <c r="I11" s="31">
        <f>+T_PL!J85</f>
        <v>5115</v>
      </c>
    </row>
    <row r="12" spans="1:9" ht="24" customHeight="1">
      <c r="A12" s="11" t="s">
        <v>53</v>
      </c>
      <c r="B12" s="25"/>
      <c r="C12" s="31">
        <f>6201+2063+240</f>
        <v>8504</v>
      </c>
      <c r="D12" s="25"/>
      <c r="E12" s="31">
        <v>6867</v>
      </c>
      <c r="G12" s="31">
        <f>6060+2063+219</f>
        <v>8342</v>
      </c>
      <c r="H12" s="51"/>
      <c r="I12" s="31">
        <v>6867</v>
      </c>
    </row>
    <row r="13" spans="1:9" ht="24" customHeight="1">
      <c r="A13" s="7" t="s">
        <v>54</v>
      </c>
      <c r="B13" s="25"/>
      <c r="C13" s="31">
        <v>639</v>
      </c>
      <c r="D13" s="25"/>
      <c r="E13" s="31">
        <v>623</v>
      </c>
      <c r="G13" s="31">
        <v>639</v>
      </c>
      <c r="H13" s="51"/>
      <c r="I13" s="31">
        <v>623</v>
      </c>
    </row>
    <row r="14" spans="1:9" ht="24" customHeight="1">
      <c r="A14" s="7" t="s">
        <v>228</v>
      </c>
      <c r="B14" s="25"/>
      <c r="C14" s="31">
        <v>1270</v>
      </c>
      <c r="D14" s="25"/>
      <c r="E14" s="31">
        <v>-278</v>
      </c>
      <c r="G14" s="31">
        <v>1270</v>
      </c>
      <c r="H14" s="51"/>
      <c r="I14" s="31">
        <v>-278</v>
      </c>
    </row>
    <row r="15" spans="1:9" ht="24" customHeight="1">
      <c r="A15" s="7" t="s">
        <v>193</v>
      </c>
      <c r="B15" s="25"/>
      <c r="C15" s="31">
        <f>-537+3315</f>
        <v>2778</v>
      </c>
      <c r="D15" s="25"/>
      <c r="E15" s="31">
        <v>-1754</v>
      </c>
      <c r="G15" s="31">
        <f>-537+3315</f>
        <v>2778</v>
      </c>
      <c r="H15" s="51"/>
      <c r="I15" s="31">
        <v>-1754</v>
      </c>
    </row>
    <row r="16" spans="1:9" ht="24" customHeight="1">
      <c r="A16" s="7" t="s">
        <v>105</v>
      </c>
      <c r="B16" s="25"/>
      <c r="C16" s="31">
        <v>13</v>
      </c>
      <c r="D16" s="25"/>
      <c r="E16" s="31">
        <v>11</v>
      </c>
      <c r="G16" s="31">
        <v>13</v>
      </c>
      <c r="H16" s="51"/>
      <c r="I16" s="31">
        <v>11</v>
      </c>
    </row>
    <row r="17" spans="1:9" ht="24" customHeight="1">
      <c r="A17" s="7" t="s">
        <v>92</v>
      </c>
      <c r="B17" s="25"/>
      <c r="C17" s="31">
        <v>-387</v>
      </c>
      <c r="D17" s="25"/>
      <c r="E17" s="31">
        <v>0</v>
      </c>
      <c r="G17" s="31">
        <v>-387</v>
      </c>
      <c r="H17" s="51"/>
      <c r="I17" s="31">
        <v>0</v>
      </c>
    </row>
    <row r="18" spans="1:9" ht="24" customHeight="1">
      <c r="A18" s="7" t="s">
        <v>218</v>
      </c>
      <c r="B18" s="25"/>
      <c r="C18" s="31">
        <v>0</v>
      </c>
      <c r="D18" s="25"/>
      <c r="E18" s="31">
        <v>0</v>
      </c>
      <c r="G18" s="31">
        <v>-28600</v>
      </c>
      <c r="H18" s="51"/>
      <c r="I18" s="31">
        <v>0</v>
      </c>
    </row>
    <row r="19" spans="1:9" ht="24" customHeight="1">
      <c r="A19" s="7" t="s">
        <v>166</v>
      </c>
      <c r="B19" s="25"/>
      <c r="C19" s="31">
        <v>0</v>
      </c>
      <c r="D19" s="25"/>
      <c r="E19" s="31">
        <v>97</v>
      </c>
      <c r="G19" s="31">
        <v>0</v>
      </c>
      <c r="H19" s="51"/>
      <c r="I19" s="31">
        <v>97</v>
      </c>
    </row>
    <row r="20" spans="1:9" ht="24" customHeight="1">
      <c r="A20" s="7" t="s">
        <v>182</v>
      </c>
      <c r="B20" s="25"/>
      <c r="C20" s="31">
        <v>1487</v>
      </c>
      <c r="D20" s="25"/>
      <c r="E20" s="31">
        <v>-4570</v>
      </c>
      <c r="G20" s="31">
        <v>1487</v>
      </c>
      <c r="H20" s="51"/>
      <c r="I20" s="31">
        <v>-4570</v>
      </c>
    </row>
    <row r="21" spans="1:9" ht="24" hidden="1" customHeight="1">
      <c r="A21" s="7" t="s">
        <v>166</v>
      </c>
      <c r="B21" s="25"/>
      <c r="D21" s="25"/>
      <c r="E21" s="31"/>
      <c r="H21" s="51"/>
      <c r="I21" s="31"/>
    </row>
    <row r="22" spans="1:9" ht="24" customHeight="1">
      <c r="A22" s="11" t="s">
        <v>55</v>
      </c>
      <c r="B22" s="25"/>
      <c r="C22" s="31">
        <v>-197</v>
      </c>
      <c r="D22" s="25"/>
      <c r="E22" s="31">
        <v>-239</v>
      </c>
      <c r="G22" s="31">
        <v>-56</v>
      </c>
      <c r="H22" s="51"/>
      <c r="I22" s="31">
        <v>-137</v>
      </c>
    </row>
    <row r="23" spans="1:9" ht="24" customHeight="1">
      <c r="A23" s="7" t="s">
        <v>56</v>
      </c>
      <c r="B23" s="25"/>
      <c r="C23" s="31">
        <v>2421</v>
      </c>
      <c r="D23" s="25"/>
      <c r="E23" s="31">
        <v>4277</v>
      </c>
      <c r="G23" s="31">
        <v>2455</v>
      </c>
      <c r="H23" s="51"/>
      <c r="I23" s="31">
        <v>4277</v>
      </c>
    </row>
    <row r="24" spans="1:9" ht="24" customHeight="1">
      <c r="A24" s="11" t="s">
        <v>57</v>
      </c>
      <c r="B24" s="25"/>
      <c r="C24" s="31"/>
      <c r="D24" s="25"/>
      <c r="E24" s="31"/>
      <c r="G24" s="31"/>
      <c r="H24" s="51"/>
      <c r="I24" s="31"/>
    </row>
    <row r="25" spans="1:9" ht="24" customHeight="1">
      <c r="A25" s="11" t="s">
        <v>26</v>
      </c>
      <c r="B25" s="25"/>
      <c r="C25" s="31">
        <v>17820</v>
      </c>
      <c r="D25" s="25"/>
      <c r="E25" s="31">
        <v>16981</v>
      </c>
      <c r="G25" s="31">
        <v>17734</v>
      </c>
      <c r="H25" s="51"/>
      <c r="I25" s="31">
        <v>16981</v>
      </c>
    </row>
    <row r="26" spans="1:9" ht="24" customHeight="1">
      <c r="A26" s="11" t="s">
        <v>33</v>
      </c>
      <c r="B26" s="25"/>
      <c r="C26" s="31">
        <v>-4080</v>
      </c>
      <c r="D26" s="25"/>
      <c r="E26" s="31">
        <v>-39945</v>
      </c>
      <c r="G26" s="31">
        <v>-4000</v>
      </c>
      <c r="H26" s="51"/>
      <c r="I26" s="31">
        <v>-39945</v>
      </c>
    </row>
    <row r="27" spans="1:9" ht="24" customHeight="1">
      <c r="A27" s="11" t="s">
        <v>18</v>
      </c>
      <c r="B27" s="25"/>
      <c r="C27" s="31">
        <f>-4123-13</f>
        <v>-4136</v>
      </c>
      <c r="D27" s="25"/>
      <c r="E27" s="31">
        <v>4861</v>
      </c>
      <c r="G27" s="31">
        <f>-3399-13</f>
        <v>-3412</v>
      </c>
      <c r="H27" s="51"/>
      <c r="I27" s="31">
        <v>4862</v>
      </c>
    </row>
    <row r="28" spans="1:9" ht="24" hidden="1" customHeight="1">
      <c r="A28" s="7" t="s">
        <v>36</v>
      </c>
      <c r="C28" s="31">
        <v>0</v>
      </c>
      <c r="D28" s="25"/>
      <c r="E28" s="31">
        <v>0</v>
      </c>
      <c r="G28" s="31">
        <v>0</v>
      </c>
      <c r="H28" s="51"/>
      <c r="I28" s="31">
        <v>0</v>
      </c>
    </row>
    <row r="29" spans="1:9" ht="24" customHeight="1">
      <c r="A29" s="7" t="s">
        <v>58</v>
      </c>
      <c r="D29" s="25"/>
      <c r="E29" s="31"/>
      <c r="H29" s="51"/>
      <c r="I29" s="31"/>
    </row>
    <row r="30" spans="1:9" ht="24" customHeight="1">
      <c r="A30" s="7" t="s">
        <v>59</v>
      </c>
      <c r="C30" s="31">
        <v>12305</v>
      </c>
      <c r="D30" s="25"/>
      <c r="E30" s="31">
        <v>-24749</v>
      </c>
      <c r="G30" s="31">
        <v>12305</v>
      </c>
      <c r="H30" s="51"/>
      <c r="I30" s="31">
        <v>-24749</v>
      </c>
    </row>
    <row r="31" spans="1:9" ht="24" customHeight="1">
      <c r="A31" s="7" t="s">
        <v>44</v>
      </c>
      <c r="C31" s="31">
        <v>-8098</v>
      </c>
      <c r="E31" s="31">
        <v>2150</v>
      </c>
      <c r="G31" s="31">
        <v>-8444</v>
      </c>
      <c r="H31" s="51"/>
      <c r="I31" s="31">
        <v>2145</v>
      </c>
    </row>
    <row r="32" spans="1:9" ht="24" customHeight="1">
      <c r="A32" s="7" t="s">
        <v>104</v>
      </c>
      <c r="C32" s="28">
        <v>-400</v>
      </c>
      <c r="E32" s="28">
        <v>-150</v>
      </c>
      <c r="G32" s="28">
        <v>-400</v>
      </c>
      <c r="I32" s="28">
        <v>-150</v>
      </c>
    </row>
    <row r="33" spans="1:9" ht="24" customHeight="1">
      <c r="A33" s="7" t="s">
        <v>179</v>
      </c>
      <c r="C33" s="12">
        <f>SUM(C9:C32)</f>
        <v>36692</v>
      </c>
      <c r="E33" s="12">
        <f>SUM(E9:E32)</f>
        <v>-12362</v>
      </c>
      <c r="G33" s="12">
        <f>SUM(G9:G32)</f>
        <v>38881</v>
      </c>
      <c r="I33" s="12">
        <f>SUM(I9:I32)</f>
        <v>-12220</v>
      </c>
    </row>
    <row r="34" spans="1:9" ht="24" customHeight="1">
      <c r="A34" s="7" t="s">
        <v>60</v>
      </c>
      <c r="C34" s="12">
        <v>-5551</v>
      </c>
      <c r="E34" s="12">
        <v>-1930</v>
      </c>
      <c r="G34" s="12">
        <v>-5548</v>
      </c>
      <c r="I34" s="12">
        <v>-1930</v>
      </c>
    </row>
    <row r="35" spans="1:9" ht="24" customHeight="1">
      <c r="A35" s="10" t="s">
        <v>180</v>
      </c>
      <c r="C35" s="66">
        <f>SUM(C33:C34)</f>
        <v>31141</v>
      </c>
      <c r="E35" s="45">
        <f>SUM(E33:E34)</f>
        <v>-14292</v>
      </c>
      <c r="G35" s="66">
        <f>SUM(G33:G34)</f>
        <v>33333</v>
      </c>
      <c r="I35" s="45">
        <f>SUM(I33:I34)</f>
        <v>-14150</v>
      </c>
    </row>
    <row r="36" spans="1:9" ht="24" customHeight="1">
      <c r="A36" s="48" t="str">
        <f>+A1</f>
        <v>บริษัท เทคโนเมดิคัล จำกัด (มหาชน) และบริษัทย่อย</v>
      </c>
      <c r="E36" s="7"/>
      <c r="H36" s="51"/>
      <c r="I36" s="31" t="s">
        <v>108</v>
      </c>
    </row>
    <row r="37" spans="1:9" ht="24" customHeight="1">
      <c r="A37" s="10" t="s">
        <v>61</v>
      </c>
      <c r="E37" s="7"/>
      <c r="H37" s="51"/>
      <c r="I37" s="31" t="s">
        <v>109</v>
      </c>
    </row>
    <row r="38" spans="1:9" ht="24" customHeight="1">
      <c r="A38" s="10" t="str">
        <f>A3</f>
        <v>สำหรับงวดหกเดือนสิ้นสุดวันที่ 30 มิถุนายน 2564 และ 2563</v>
      </c>
      <c r="H38" s="51"/>
    </row>
    <row r="39" spans="1:9" ht="14.25" customHeight="1">
      <c r="A39" s="10"/>
      <c r="H39" s="51"/>
    </row>
    <row r="40" spans="1:9" ht="24" customHeight="1">
      <c r="C40" s="205" t="s">
        <v>107</v>
      </c>
      <c r="D40" s="205"/>
      <c r="E40" s="205"/>
      <c r="F40" s="205"/>
      <c r="G40" s="205"/>
      <c r="H40" s="205"/>
      <c r="I40" s="205"/>
    </row>
    <row r="41" spans="1:9" ht="24" customHeight="1">
      <c r="C41" s="205" t="s">
        <v>125</v>
      </c>
      <c r="D41" s="205"/>
      <c r="E41" s="205"/>
      <c r="F41" s="148"/>
      <c r="G41" s="206" t="s">
        <v>126</v>
      </c>
      <c r="H41" s="206"/>
      <c r="I41" s="206"/>
    </row>
    <row r="42" spans="1:9" ht="24" customHeight="1">
      <c r="C42" s="149">
        <f>+C7</f>
        <v>2564</v>
      </c>
      <c r="D42" s="132"/>
      <c r="E42" s="173">
        <f>+E7</f>
        <v>2563</v>
      </c>
      <c r="F42" s="130"/>
      <c r="G42" s="173">
        <f>+G7</f>
        <v>2564</v>
      </c>
      <c r="H42" s="132"/>
      <c r="I42" s="173">
        <f>+I7</f>
        <v>2563</v>
      </c>
    </row>
    <row r="43" spans="1:9" ht="24" customHeight="1">
      <c r="A43" s="10" t="s">
        <v>62</v>
      </c>
      <c r="H43" s="51"/>
    </row>
    <row r="44" spans="1:9" ht="24" customHeight="1">
      <c r="A44" s="7" t="s">
        <v>232</v>
      </c>
      <c r="C44" s="31">
        <v>75</v>
      </c>
      <c r="D44" s="31"/>
      <c r="E44" s="31">
        <v>332</v>
      </c>
      <c r="G44" s="31">
        <v>75</v>
      </c>
      <c r="H44" s="31"/>
      <c r="I44" s="31">
        <v>332</v>
      </c>
    </row>
    <row r="45" spans="1:9" ht="24" customHeight="1">
      <c r="A45" s="7" t="s">
        <v>103</v>
      </c>
      <c r="C45" s="31">
        <v>-18181</v>
      </c>
      <c r="D45" s="31"/>
      <c r="E45" s="31">
        <v>-9028</v>
      </c>
      <c r="G45" s="31">
        <v>-2550</v>
      </c>
      <c r="H45" s="31"/>
      <c r="I45" s="31">
        <v>-8377</v>
      </c>
    </row>
    <row r="46" spans="1:9" ht="24" customHeight="1">
      <c r="A46" s="7" t="s">
        <v>229</v>
      </c>
      <c r="C46" s="31">
        <v>-2551</v>
      </c>
      <c r="D46" s="31"/>
      <c r="E46" s="31">
        <v>0</v>
      </c>
      <c r="G46" s="31">
        <v>-2551</v>
      </c>
      <c r="H46" s="31"/>
      <c r="I46" s="31">
        <v>0</v>
      </c>
    </row>
    <row r="47" spans="1:9" ht="24" customHeight="1">
      <c r="A47" s="7" t="s">
        <v>63</v>
      </c>
      <c r="C47" s="31">
        <v>-850</v>
      </c>
      <c r="D47" s="31"/>
      <c r="E47" s="31">
        <v>-1109</v>
      </c>
      <c r="G47" s="31">
        <v>-850</v>
      </c>
      <c r="H47" s="31"/>
      <c r="I47" s="31">
        <v>-1109</v>
      </c>
    </row>
    <row r="48" spans="1:9" ht="24" customHeight="1">
      <c r="A48" s="7" t="s">
        <v>167</v>
      </c>
      <c r="C48" s="31">
        <v>0</v>
      </c>
      <c r="D48" s="31"/>
      <c r="E48" s="31">
        <v>0</v>
      </c>
      <c r="G48" s="31">
        <v>-140000</v>
      </c>
      <c r="H48" s="31"/>
      <c r="I48" s="31">
        <v>-100000</v>
      </c>
    </row>
    <row r="49" spans="1:9" ht="24" customHeight="1">
      <c r="A49" s="7" t="s">
        <v>230</v>
      </c>
      <c r="C49" s="4">
        <v>0</v>
      </c>
      <c r="E49" s="4">
        <v>25000</v>
      </c>
      <c r="G49" s="4">
        <v>0</v>
      </c>
      <c r="I49" s="4">
        <v>0</v>
      </c>
    </row>
    <row r="50" spans="1:9" ht="24" customHeight="1">
      <c r="A50" s="7" t="s">
        <v>194</v>
      </c>
      <c r="C50" s="4"/>
      <c r="G50" s="4"/>
      <c r="I50" s="4"/>
    </row>
    <row r="51" spans="1:9" ht="21.75">
      <c r="A51" s="21" t="s">
        <v>233</v>
      </c>
      <c r="C51" s="31">
        <v>0</v>
      </c>
      <c r="D51" s="31"/>
      <c r="E51" s="31">
        <v>26572</v>
      </c>
      <c r="G51" s="31">
        <v>0</v>
      </c>
      <c r="H51" s="31"/>
      <c r="I51" s="31">
        <v>26572</v>
      </c>
    </row>
    <row r="52" spans="1:9" ht="24" customHeight="1">
      <c r="A52" s="7" t="s">
        <v>121</v>
      </c>
      <c r="C52" s="31">
        <v>449</v>
      </c>
      <c r="D52" s="31"/>
      <c r="E52" s="31">
        <v>0</v>
      </c>
      <c r="G52" s="31">
        <v>449</v>
      </c>
      <c r="H52" s="31"/>
      <c r="I52" s="31">
        <v>0</v>
      </c>
    </row>
    <row r="53" spans="1:9" ht="24" customHeight="1">
      <c r="A53" s="7" t="s">
        <v>226</v>
      </c>
      <c r="C53" s="31">
        <v>0</v>
      </c>
      <c r="D53" s="31"/>
      <c r="E53" s="31">
        <v>0</v>
      </c>
      <c r="G53" s="31">
        <v>77000</v>
      </c>
      <c r="H53" s="31"/>
      <c r="I53" s="31">
        <v>0</v>
      </c>
    </row>
    <row r="54" spans="1:9" ht="24" customHeight="1">
      <c r="A54" s="7" t="s">
        <v>64</v>
      </c>
      <c r="C54" s="31">
        <v>197</v>
      </c>
      <c r="D54" s="31"/>
      <c r="E54" s="31">
        <v>293</v>
      </c>
      <c r="G54" s="31">
        <v>56</v>
      </c>
      <c r="H54" s="31"/>
      <c r="I54" s="31">
        <v>229</v>
      </c>
    </row>
    <row r="55" spans="1:9" ht="24" customHeight="1">
      <c r="A55" s="10" t="s">
        <v>189</v>
      </c>
      <c r="C55" s="27">
        <f>SUM(C44:C54)</f>
        <v>-20861</v>
      </c>
      <c r="D55" s="31"/>
      <c r="E55" s="27">
        <f>SUM(E44:E54)</f>
        <v>42060</v>
      </c>
      <c r="G55" s="27">
        <f>SUM(G44:G54)</f>
        <v>-68371</v>
      </c>
      <c r="H55" s="31"/>
      <c r="I55" s="27">
        <f>SUM(I44:I54)</f>
        <v>-82353</v>
      </c>
    </row>
    <row r="56" spans="1:9" ht="15" customHeight="1">
      <c r="I56" s="4"/>
    </row>
    <row r="57" spans="1:9" ht="24" customHeight="1">
      <c r="A57" s="10" t="s">
        <v>65</v>
      </c>
      <c r="I57" s="4"/>
    </row>
    <row r="58" spans="1:9" ht="24" customHeight="1">
      <c r="A58" s="7" t="s">
        <v>234</v>
      </c>
      <c r="C58" s="4">
        <v>25952</v>
      </c>
      <c r="D58" s="4"/>
      <c r="E58" s="4">
        <v>77723</v>
      </c>
      <c r="G58" s="4">
        <v>25952</v>
      </c>
      <c r="H58" s="4"/>
      <c r="I58" s="4">
        <v>77723</v>
      </c>
    </row>
    <row r="59" spans="1:9" ht="24" customHeight="1">
      <c r="A59" s="7" t="s">
        <v>181</v>
      </c>
      <c r="C59" s="4">
        <v>-1371</v>
      </c>
      <c r="D59" s="4"/>
      <c r="E59" s="4">
        <v>-1372</v>
      </c>
      <c r="G59" s="4">
        <v>-1371</v>
      </c>
      <c r="H59" s="4"/>
      <c r="I59" s="4">
        <v>-1372</v>
      </c>
    </row>
    <row r="60" spans="1:9" ht="21.6" customHeight="1">
      <c r="A60" s="7" t="s">
        <v>235</v>
      </c>
      <c r="C60" s="60">
        <v>0</v>
      </c>
      <c r="D60" s="60"/>
      <c r="E60" s="60">
        <v>0</v>
      </c>
      <c r="G60" s="60">
        <v>50000</v>
      </c>
      <c r="H60" s="60"/>
      <c r="I60" s="60">
        <v>0</v>
      </c>
    </row>
    <row r="61" spans="1:9" ht="21.6" customHeight="1">
      <c r="A61" s="7" t="s">
        <v>97</v>
      </c>
      <c r="C61" s="60">
        <v>0</v>
      </c>
      <c r="D61" s="60"/>
      <c r="E61" s="60">
        <v>5750</v>
      </c>
      <c r="G61" s="60">
        <v>0</v>
      </c>
      <c r="H61" s="60"/>
      <c r="I61" s="60">
        <v>5750</v>
      </c>
    </row>
    <row r="62" spans="1:9" ht="24" customHeight="1">
      <c r="A62" s="7" t="s">
        <v>66</v>
      </c>
      <c r="C62" s="4">
        <v>-6594</v>
      </c>
      <c r="D62" s="4"/>
      <c r="E62" s="4">
        <v>-6432</v>
      </c>
      <c r="F62" s="21"/>
      <c r="G62" s="4">
        <v>-6594</v>
      </c>
      <c r="H62" s="4"/>
      <c r="I62" s="4">
        <v>-6432</v>
      </c>
    </row>
    <row r="63" spans="1:9" ht="24" customHeight="1">
      <c r="A63" s="7" t="s">
        <v>231</v>
      </c>
      <c r="C63" s="4">
        <v>35000</v>
      </c>
      <c r="D63" s="4"/>
      <c r="E63" s="4">
        <v>0</v>
      </c>
      <c r="F63" s="21"/>
      <c r="G63" s="4">
        <v>0</v>
      </c>
      <c r="H63" s="4"/>
      <c r="I63" s="4">
        <v>0</v>
      </c>
    </row>
    <row r="64" spans="1:9" ht="24" customHeight="1">
      <c r="A64" s="7" t="s">
        <v>190</v>
      </c>
      <c r="C64" s="4">
        <v>-30800</v>
      </c>
      <c r="D64" s="4"/>
      <c r="E64" s="4">
        <v>-40040</v>
      </c>
      <c r="G64" s="4">
        <v>-30800</v>
      </c>
      <c r="H64" s="4"/>
      <c r="I64" s="4">
        <v>-40040</v>
      </c>
    </row>
    <row r="65" spans="1:9" ht="24" customHeight="1">
      <c r="A65" s="7" t="s">
        <v>67</v>
      </c>
      <c r="C65" s="4">
        <v>-2421</v>
      </c>
      <c r="D65" s="4"/>
      <c r="E65" s="4">
        <v>-3405</v>
      </c>
      <c r="G65" s="4">
        <v>-2421</v>
      </c>
      <c r="H65" s="4"/>
      <c r="I65" s="4">
        <v>-3405</v>
      </c>
    </row>
    <row r="66" spans="1:9" ht="24" customHeight="1">
      <c r="A66" s="10" t="s">
        <v>236</v>
      </c>
      <c r="C66" s="45">
        <f>SUM(C58:C65)</f>
        <v>19766</v>
      </c>
      <c r="D66" s="4"/>
      <c r="E66" s="45">
        <f>SUM(E58:E65)</f>
        <v>32224</v>
      </c>
      <c r="G66" s="45">
        <f>SUM(G58:G65)</f>
        <v>34766</v>
      </c>
      <c r="H66" s="4"/>
      <c r="I66" s="45">
        <f>SUM(I58:I65)</f>
        <v>32224</v>
      </c>
    </row>
    <row r="67" spans="1:9" ht="15.75" customHeight="1">
      <c r="I67" s="4"/>
    </row>
    <row r="68" spans="1:9" ht="24" customHeight="1">
      <c r="A68" s="10" t="s">
        <v>169</v>
      </c>
      <c r="C68" s="12">
        <f>+C35+C55+C66</f>
        <v>30046</v>
      </c>
      <c r="E68" s="12">
        <f>+E35+E55+E66</f>
        <v>59992</v>
      </c>
      <c r="G68" s="12">
        <f>+G35+G55+G66</f>
        <v>-272</v>
      </c>
      <c r="I68" s="12">
        <f>+I35+I55+I66</f>
        <v>-64279</v>
      </c>
    </row>
    <row r="69" spans="1:9" ht="15" customHeight="1">
      <c r="I69" s="4"/>
    </row>
    <row r="70" spans="1:9" ht="24" customHeight="1">
      <c r="A70" s="10" t="s">
        <v>116</v>
      </c>
      <c r="C70" s="46">
        <v>171240</v>
      </c>
      <c r="D70" s="4"/>
      <c r="E70" s="46">
        <v>149844</v>
      </c>
      <c r="G70" s="46">
        <v>53479</v>
      </c>
      <c r="H70" s="4"/>
      <c r="I70" s="46">
        <v>149844</v>
      </c>
    </row>
    <row r="71" spans="1:9" ht="15.75" customHeight="1">
      <c r="C71" s="4"/>
      <c r="D71" s="4"/>
      <c r="G71" s="4"/>
      <c r="H71" s="4"/>
      <c r="I71" s="4"/>
    </row>
    <row r="72" spans="1:9" ht="24" customHeight="1" thickBot="1">
      <c r="A72" s="10" t="s">
        <v>117</v>
      </c>
      <c r="C72" s="47">
        <f>SUM(C68:C70)</f>
        <v>201286</v>
      </c>
      <c r="D72" s="4"/>
      <c r="E72" s="47">
        <f>SUM(E68:E70)</f>
        <v>209836</v>
      </c>
      <c r="G72" s="47">
        <f>SUM(G68:G70)</f>
        <v>53207</v>
      </c>
      <c r="H72" s="4"/>
      <c r="I72" s="47">
        <f>SUM(I68:I70)</f>
        <v>85565</v>
      </c>
    </row>
    <row r="73" spans="1:9" ht="24" customHeight="1" thickTop="1">
      <c r="A73" s="48" t="str">
        <f>+A36</f>
        <v>บริษัท เทคโนเมดิคัล จำกัด (มหาชน) และบริษัทย่อย</v>
      </c>
      <c r="E73" s="7"/>
      <c r="H73" s="51"/>
      <c r="I73" s="31" t="s">
        <v>108</v>
      </c>
    </row>
    <row r="74" spans="1:9" ht="24" customHeight="1">
      <c r="A74" s="10" t="s">
        <v>61</v>
      </c>
      <c r="E74" s="7"/>
      <c r="H74" s="51"/>
      <c r="I74" s="31" t="s">
        <v>109</v>
      </c>
    </row>
    <row r="75" spans="1:9" ht="24" customHeight="1">
      <c r="A75" s="10" t="str">
        <f>A38</f>
        <v>สำหรับงวดหกเดือนสิ้นสุดวันที่ 30 มิถุนายน 2564 และ 2563</v>
      </c>
      <c r="H75" s="51"/>
    </row>
    <row r="76" spans="1:9" ht="14.25" customHeight="1">
      <c r="A76" s="10"/>
      <c r="H76" s="51"/>
    </row>
    <row r="77" spans="1:9" ht="24" customHeight="1">
      <c r="C77" s="205" t="s">
        <v>107</v>
      </c>
      <c r="D77" s="205"/>
      <c r="E77" s="205"/>
      <c r="F77" s="205"/>
      <c r="G77" s="205"/>
      <c r="H77" s="205"/>
      <c r="I77" s="205"/>
    </row>
    <row r="78" spans="1:9" ht="24" customHeight="1">
      <c r="C78" s="205" t="s">
        <v>125</v>
      </c>
      <c r="D78" s="205"/>
      <c r="E78" s="205"/>
      <c r="F78" s="148"/>
      <c r="G78" s="206" t="s">
        <v>126</v>
      </c>
      <c r="H78" s="206"/>
      <c r="I78" s="206"/>
    </row>
    <row r="79" spans="1:9" ht="24" customHeight="1">
      <c r="C79" s="149">
        <f>+C42</f>
        <v>2564</v>
      </c>
      <c r="D79" s="132"/>
      <c r="E79" s="173">
        <f>+E42</f>
        <v>2563</v>
      </c>
      <c r="F79" s="130"/>
      <c r="G79" s="173">
        <f>+G42</f>
        <v>2564</v>
      </c>
      <c r="H79" s="132"/>
      <c r="I79" s="173">
        <f>+I42</f>
        <v>2563</v>
      </c>
    </row>
    <row r="80" spans="1:9" ht="24" customHeight="1">
      <c r="A80" s="10" t="s">
        <v>68</v>
      </c>
      <c r="H80" s="51"/>
    </row>
    <row r="81" spans="1:10" ht="24" customHeight="1">
      <c r="A81" s="10" t="s">
        <v>118</v>
      </c>
      <c r="H81" s="51"/>
    </row>
    <row r="82" spans="1:10" ht="24" customHeight="1">
      <c r="A82" s="7" t="s">
        <v>69</v>
      </c>
      <c r="C82" s="4">
        <v>40</v>
      </c>
      <c r="D82" s="4"/>
      <c r="E82" s="4">
        <v>30</v>
      </c>
      <c r="G82" s="4">
        <v>30</v>
      </c>
      <c r="H82" s="4"/>
      <c r="I82" s="4">
        <v>30</v>
      </c>
    </row>
    <row r="83" spans="1:10" ht="24" customHeight="1">
      <c r="A83" s="7" t="s">
        <v>70</v>
      </c>
      <c r="C83" s="4">
        <v>42292</v>
      </c>
      <c r="D83" s="4"/>
      <c r="E83" s="4">
        <v>53389</v>
      </c>
      <c r="G83" s="4">
        <v>41708</v>
      </c>
      <c r="H83" s="4"/>
      <c r="I83" s="4">
        <v>53389</v>
      </c>
    </row>
    <row r="84" spans="1:10" ht="24" customHeight="1">
      <c r="A84" s="7" t="s">
        <v>71</v>
      </c>
      <c r="C84" s="4">
        <v>108954</v>
      </c>
      <c r="D84" s="4"/>
      <c r="E84" s="4">
        <v>156417</v>
      </c>
      <c r="G84" s="4">
        <v>11469</v>
      </c>
      <c r="H84" s="4"/>
      <c r="I84" s="4">
        <v>32146</v>
      </c>
    </row>
    <row r="85" spans="1:10" ht="24" customHeight="1">
      <c r="A85" s="7" t="s">
        <v>237</v>
      </c>
      <c r="C85" s="4">
        <v>50000</v>
      </c>
      <c r="D85" s="4"/>
      <c r="E85" s="4">
        <v>0</v>
      </c>
      <c r="G85" s="4">
        <v>0</v>
      </c>
      <c r="H85" s="4"/>
      <c r="I85" s="4">
        <v>0</v>
      </c>
    </row>
    <row r="86" spans="1:10" ht="24" customHeight="1" thickBot="1">
      <c r="A86" s="7" t="s">
        <v>72</v>
      </c>
      <c r="C86" s="49">
        <f>SUM(C82:C85)</f>
        <v>201286</v>
      </c>
      <c r="D86" s="4"/>
      <c r="E86" s="49">
        <f>SUM(E82:E85)</f>
        <v>209836</v>
      </c>
      <c r="G86" s="49">
        <f>SUM(G82:G85)</f>
        <v>53207</v>
      </c>
      <c r="H86" s="4"/>
      <c r="I86" s="49">
        <f>SUM(I82:I85)</f>
        <v>85565</v>
      </c>
    </row>
    <row r="87" spans="1:10" ht="24" customHeight="1" thickTop="1">
      <c r="A87" s="10" t="s">
        <v>73</v>
      </c>
      <c r="E87" s="60"/>
      <c r="I87" s="60"/>
    </row>
    <row r="88" spans="1:10" ht="24" customHeight="1">
      <c r="A88" s="7" t="s">
        <v>122</v>
      </c>
      <c r="C88" s="60">
        <v>199</v>
      </c>
      <c r="D88" s="60"/>
      <c r="E88" s="60">
        <v>50</v>
      </c>
      <c r="F88" s="21"/>
      <c r="G88" s="60">
        <v>199</v>
      </c>
      <c r="H88" s="60"/>
      <c r="I88" s="60">
        <v>50</v>
      </c>
    </row>
    <row r="89" spans="1:10" ht="24" customHeight="1">
      <c r="A89" s="7" t="s">
        <v>98</v>
      </c>
      <c r="C89" s="60">
        <v>733</v>
      </c>
      <c r="E89" s="60">
        <v>1323</v>
      </c>
      <c r="F89" s="21"/>
      <c r="G89" s="60">
        <v>536</v>
      </c>
      <c r="I89" s="60">
        <v>727</v>
      </c>
    </row>
    <row r="90" spans="1:10" ht="24" customHeight="1">
      <c r="A90" s="7" t="s">
        <v>239</v>
      </c>
      <c r="C90" s="60">
        <v>48400</v>
      </c>
      <c r="D90" s="60"/>
      <c r="E90" s="60">
        <v>0</v>
      </c>
      <c r="F90" s="60"/>
      <c r="G90" s="60">
        <v>0</v>
      </c>
      <c r="H90" s="60"/>
      <c r="I90" s="50">
        <v>0</v>
      </c>
    </row>
    <row r="91" spans="1:10" ht="24" customHeight="1">
      <c r="A91" s="7" t="s">
        <v>81</v>
      </c>
      <c r="C91" s="60">
        <v>3131</v>
      </c>
      <c r="D91" s="60"/>
      <c r="E91" s="60">
        <v>1568</v>
      </c>
      <c r="F91" s="21"/>
      <c r="G91" s="60">
        <v>3051</v>
      </c>
      <c r="H91" s="60"/>
      <c r="I91" s="60">
        <v>1568</v>
      </c>
    </row>
    <row r="92" spans="1:10" ht="24" customHeight="1">
      <c r="A92" s="7" t="s">
        <v>238</v>
      </c>
      <c r="C92" s="60">
        <v>12020</v>
      </c>
      <c r="D92" s="60"/>
      <c r="E92" s="60">
        <v>0</v>
      </c>
      <c r="F92" s="60"/>
      <c r="G92" s="60">
        <v>12020</v>
      </c>
      <c r="H92" s="60"/>
      <c r="I92" s="50">
        <v>0</v>
      </c>
    </row>
    <row r="93" spans="1:10" ht="24" customHeight="1">
      <c r="A93" s="7" t="s">
        <v>192</v>
      </c>
      <c r="C93" s="60">
        <v>0</v>
      </c>
      <c r="D93" s="60"/>
      <c r="E93" s="60">
        <v>3512</v>
      </c>
      <c r="F93" s="60"/>
      <c r="G93" s="60">
        <v>0</v>
      </c>
      <c r="H93" s="51"/>
      <c r="I93" s="60">
        <v>3512</v>
      </c>
    </row>
    <row r="94" spans="1:10" ht="24" customHeight="1">
      <c r="A94" s="7" t="s">
        <v>191</v>
      </c>
      <c r="C94" s="60">
        <v>0</v>
      </c>
      <c r="D94" s="60"/>
      <c r="E94" s="60">
        <v>2328</v>
      </c>
      <c r="F94" s="21"/>
      <c r="G94" s="60">
        <v>0</v>
      </c>
      <c r="H94" s="60"/>
      <c r="I94" s="60">
        <v>2328</v>
      </c>
    </row>
    <row r="95" spans="1:10" ht="24" customHeight="1">
      <c r="A95" s="7" t="s">
        <v>240</v>
      </c>
      <c r="C95" s="60"/>
      <c r="D95" s="60"/>
      <c r="E95" s="60"/>
      <c r="F95" s="21"/>
      <c r="G95" s="60"/>
      <c r="H95" s="60"/>
      <c r="I95" s="60"/>
    </row>
    <row r="96" spans="1:10" ht="21.75">
      <c r="A96" s="7" t="s">
        <v>241</v>
      </c>
      <c r="C96" s="60">
        <v>0</v>
      </c>
      <c r="D96" s="172"/>
      <c r="E96" s="60">
        <v>46248</v>
      </c>
      <c r="F96" s="25"/>
      <c r="G96" s="60">
        <v>0</v>
      </c>
      <c r="H96" s="60"/>
      <c r="I96" s="60">
        <v>46248</v>
      </c>
      <c r="J96" s="12">
        <f>+C96-G96</f>
        <v>0</v>
      </c>
    </row>
    <row r="97" spans="1:15" ht="24" customHeight="1">
      <c r="A97" s="10" t="s">
        <v>214</v>
      </c>
      <c r="C97" s="60"/>
      <c r="D97" s="172"/>
      <c r="E97" s="172"/>
      <c r="F97" s="172"/>
      <c r="G97" s="172"/>
      <c r="H97" s="25"/>
      <c r="I97" s="60"/>
      <c r="J97" s="60"/>
      <c r="K97" s="4"/>
    </row>
    <row r="98" spans="1:15" ht="24" customHeight="1">
      <c r="A98" s="7" t="s">
        <v>215</v>
      </c>
      <c r="C98" s="60">
        <v>2064</v>
      </c>
      <c r="D98" s="172"/>
      <c r="E98" s="172">
        <v>1512</v>
      </c>
      <c r="F98" s="172"/>
      <c r="G98" s="172">
        <v>2064</v>
      </c>
      <c r="H98" s="25"/>
      <c r="I98" s="60">
        <f>+E98</f>
        <v>1512</v>
      </c>
      <c r="J98" s="60"/>
      <c r="K98" s="4"/>
      <c r="N98" s="9"/>
      <c r="O98" s="9"/>
    </row>
    <row r="99" spans="1:15" ht="24" customHeight="1">
      <c r="C99" s="60"/>
      <c r="D99" s="60"/>
      <c r="E99" s="60"/>
      <c r="F99" s="60"/>
      <c r="G99" s="60"/>
      <c r="H99" s="60"/>
    </row>
    <row r="100" spans="1:15" ht="24" customHeight="1">
      <c r="H100" s="51"/>
    </row>
    <row r="101" spans="1:15" ht="24" customHeight="1">
      <c r="A101" s="7" t="s">
        <v>111</v>
      </c>
      <c r="H101" s="51"/>
    </row>
    <row r="103" spans="1:15" ht="24" customHeight="1">
      <c r="C103" s="12">
        <f>C86-C72</f>
        <v>0</v>
      </c>
      <c r="D103" s="12">
        <f t="shared" ref="D103:G103" si="0">D86-D72</f>
        <v>0</v>
      </c>
      <c r="E103" s="12">
        <f t="shared" si="0"/>
        <v>0</v>
      </c>
      <c r="F103" s="12"/>
      <c r="G103" s="12">
        <f t="shared" si="0"/>
        <v>0</v>
      </c>
    </row>
  </sheetData>
  <mergeCells count="9">
    <mergeCell ref="C77:I77"/>
    <mergeCell ref="C78:E78"/>
    <mergeCell ref="G78:I78"/>
    <mergeCell ref="C5:I5"/>
    <mergeCell ref="C6:E6"/>
    <mergeCell ref="G6:I6"/>
    <mergeCell ref="C40:I40"/>
    <mergeCell ref="C41:E41"/>
    <mergeCell ref="G41:I41"/>
  </mergeCells>
  <pageMargins left="0.51" right="0.23622047244094491" top="0.74803149606299213" bottom="0.23622047244094491" header="0.31496062992125984" footer="0.31496062992125984"/>
  <pageSetup paperSize="9" scale="80" firstPageNumber="10" orientation="portrait" useFirstPageNumber="1" r:id="rId1"/>
  <headerFooter alignWithMargins="0">
    <oddFooter>&amp;L
&amp;R&amp;"Angsana New,Regular"&amp;15
&amp;P</oddFooter>
  </headerFooter>
  <rowBreaks count="2" manualBreakCount="2">
    <brk id="35" max="8" man="1"/>
    <brk id="72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T_SOFP</vt:lpstr>
      <vt:lpstr>T_PL</vt:lpstr>
      <vt:lpstr>T_SE.Conso</vt:lpstr>
      <vt:lpstr>T_SE.Separate</vt:lpstr>
      <vt:lpstr>T_CF</vt:lpstr>
      <vt:lpstr>T_CF!Print_Area</vt:lpstr>
      <vt:lpstr>T_PL!Print_Area</vt:lpstr>
      <vt:lpstr>T_SE.Conso!Print_Area</vt:lpstr>
      <vt:lpstr>T_SE.Separate!Print_Area</vt:lpstr>
      <vt:lpstr>T_SOFP!Print_Area</vt:lpstr>
    </vt:vector>
  </TitlesOfParts>
  <Company>^_^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CKY</dc:title>
  <dc:creator>MR&amp;A</dc:creator>
  <cp:lastModifiedBy>AKP</cp:lastModifiedBy>
  <cp:lastPrinted>2021-08-03T03:12:28Z</cp:lastPrinted>
  <dcterms:created xsi:type="dcterms:W3CDTF">2004-12-07T08:50:51Z</dcterms:created>
  <dcterms:modified xsi:type="dcterms:W3CDTF">2021-08-03T03:12:37Z</dcterms:modified>
</cp:coreProperties>
</file>