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0730" windowHeight="11760" tabRatio="649"/>
  </bookViews>
  <sheets>
    <sheet name="T_SOFP" sheetId="3" r:id="rId1"/>
    <sheet name="T_PL" sheetId="14" r:id="rId2"/>
    <sheet name="T_SE.Conso" sheetId="19" r:id="rId3"/>
    <sheet name="T_SE.Separate" sheetId="22" r:id="rId4"/>
    <sheet name="T_CF" sheetId="20" r:id="rId5"/>
  </sheets>
  <externalReferences>
    <externalReference r:id="rId6"/>
    <externalReference r:id="rId7"/>
  </externalReferences>
  <definedNames>
    <definedName name="_xlnm.Print_Area" localSheetId="4">T_CF!$A$1:$I$104</definedName>
    <definedName name="_xlnm.Print_Area" localSheetId="1">T_PL!$A$1:$J$107</definedName>
    <definedName name="_xlnm.Print_Area" localSheetId="2">T_SE.Conso!$A$1:$AA$30</definedName>
    <definedName name="_xlnm.Print_Area" localSheetId="3">T_SE.Separate!$A$1:$U$24</definedName>
    <definedName name="_xlnm.Print_Area" localSheetId="0">T_SOFP!$A$1:$J$104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3" i="14"/>
  <c r="J71" i="3" l="1"/>
  <c r="H71"/>
  <c r="F71"/>
  <c r="H33" l="1"/>
  <c r="H34"/>
  <c r="H25" i="14"/>
  <c r="H29"/>
  <c r="H23"/>
  <c r="H18"/>
  <c r="H17"/>
  <c r="H16"/>
  <c r="H15"/>
  <c r="H10"/>
  <c r="H9"/>
  <c r="H67" l="1"/>
  <c r="H11" s="1"/>
  <c r="C89" i="20"/>
  <c r="U18" i="22" l="1"/>
  <c r="U17"/>
  <c r="U13"/>
  <c r="AA13" i="19"/>
  <c r="AA14"/>
  <c r="AA11"/>
  <c r="AA20"/>
  <c r="AA18"/>
  <c r="J19" i="14" l="1"/>
  <c r="F19"/>
  <c r="A103" i="3"/>
  <c r="D71"/>
  <c r="F13"/>
  <c r="I101" i="20" l="1"/>
  <c r="E44" l="1"/>
  <c r="E82" s="1"/>
  <c r="C44"/>
  <c r="C82" s="1"/>
  <c r="I11"/>
  <c r="E11"/>
  <c r="I7"/>
  <c r="I44" s="1"/>
  <c r="I82" s="1"/>
  <c r="G7"/>
  <c r="G44" s="1"/>
  <c r="G82" s="1"/>
  <c r="A20" i="22"/>
  <c r="A17"/>
  <c r="A18"/>
  <c r="A13"/>
  <c r="A15"/>
  <c r="A12"/>
  <c r="Y15" i="19"/>
  <c r="Y16" s="1"/>
  <c r="Y31" s="1"/>
  <c r="S16"/>
  <c r="Q16"/>
  <c r="O16"/>
  <c r="M16"/>
  <c r="I16"/>
  <c r="D95" i="3" s="1"/>
  <c r="I31" i="19" s="1"/>
  <c r="G16"/>
  <c r="E16"/>
  <c r="U15"/>
  <c r="W14"/>
  <c r="W13"/>
  <c r="U11"/>
  <c r="U16" s="1"/>
  <c r="A3"/>
  <c r="F48" i="14"/>
  <c r="F100"/>
  <c r="F75"/>
  <c r="F63"/>
  <c r="D63"/>
  <c r="W11" i="19" l="1"/>
  <c r="Y22"/>
  <c r="J7" i="14" l="1"/>
  <c r="J63" s="1"/>
  <c r="H7"/>
  <c r="H63" s="1"/>
  <c r="F51" i="3" l="1"/>
  <c r="F85" s="1"/>
  <c r="D51"/>
  <c r="D85" s="1"/>
  <c r="J9"/>
  <c r="J51" s="1"/>
  <c r="J85" s="1"/>
  <c r="H9"/>
  <c r="H51" s="1"/>
  <c r="H85" s="1"/>
  <c r="H19" i="14" l="1"/>
  <c r="D19" l="1"/>
  <c r="G11" i="20"/>
  <c r="D26" i="3" l="1"/>
  <c r="H26" l="1"/>
  <c r="A3" i="22"/>
  <c r="A3" i="20" s="1"/>
  <c r="A40" s="1"/>
  <c r="I57"/>
  <c r="D12" i="14" l="1"/>
  <c r="D21" s="1"/>
  <c r="J105"/>
  <c r="H105"/>
  <c r="F105"/>
  <c r="D105"/>
  <c r="D100"/>
  <c r="J75"/>
  <c r="H75"/>
  <c r="J68"/>
  <c r="H68"/>
  <c r="F68"/>
  <c r="D68"/>
  <c r="F77" l="1"/>
  <c r="F83" s="1"/>
  <c r="H77"/>
  <c r="H83" s="1"/>
  <c r="H87" s="1"/>
  <c r="D75"/>
  <c r="D77" s="1"/>
  <c r="J77"/>
  <c r="J83" s="1"/>
  <c r="J87" s="1"/>
  <c r="I9" i="20" s="1"/>
  <c r="W20" i="19"/>
  <c r="Y23"/>
  <c r="G23"/>
  <c r="E23"/>
  <c r="M13" i="22"/>
  <c r="I15"/>
  <c r="H95" i="3" s="1"/>
  <c r="G15" i="22"/>
  <c r="E15"/>
  <c r="J63" i="3"/>
  <c r="I69" i="20"/>
  <c r="G69"/>
  <c r="C69"/>
  <c r="A1" i="19"/>
  <c r="A1" i="22" s="1"/>
  <c r="A1" i="20" s="1"/>
  <c r="A38" s="1"/>
  <c r="A76" s="1"/>
  <c r="A1" i="14"/>
  <c r="A57" s="1"/>
  <c r="G9" i="20" l="1"/>
  <c r="H91" i="14"/>
  <c r="W21" i="19"/>
  <c r="AA21"/>
  <c r="D83" i="14"/>
  <c r="D87" s="1"/>
  <c r="H96"/>
  <c r="H94" s="1"/>
  <c r="J96"/>
  <c r="J94" s="1"/>
  <c r="J91"/>
  <c r="J101" s="1"/>
  <c r="J99" s="1"/>
  <c r="H63" i="3"/>
  <c r="D63"/>
  <c r="H103" i="14" l="1"/>
  <c r="K14" i="22"/>
  <c r="U14" s="1"/>
  <c r="J103" i="14"/>
  <c r="K19" i="22"/>
  <c r="D96" i="14"/>
  <c r="D91"/>
  <c r="D101" s="1"/>
  <c r="D99" s="1"/>
  <c r="H101"/>
  <c r="H99" s="1"/>
  <c r="D94" l="1"/>
  <c r="D103" s="1"/>
  <c r="U19" i="22"/>
  <c r="D27" i="14"/>
  <c r="D31" s="1"/>
  <c r="K15" i="19" l="1"/>
  <c r="W15" s="1"/>
  <c r="W16" s="1"/>
  <c r="D39" i="14"/>
  <c r="D106" i="20"/>
  <c r="G57"/>
  <c r="D48" i="14"/>
  <c r="G25" i="22"/>
  <c r="E25"/>
  <c r="AA15" i="19" l="1"/>
  <c r="AB15" s="1"/>
  <c r="K16"/>
  <c r="D96" i="3" s="1"/>
  <c r="I23" i="19"/>
  <c r="K12" i="22"/>
  <c r="AA16" i="19" l="1"/>
  <c r="K31"/>
  <c r="U12" i="22"/>
  <c r="K15"/>
  <c r="I89" i="20" l="1"/>
  <c r="G89"/>
  <c r="S19" i="22"/>
  <c r="S17"/>
  <c r="S14"/>
  <c r="S12"/>
  <c r="M19"/>
  <c r="M12"/>
  <c r="E5"/>
  <c r="Q20"/>
  <c r="O20"/>
  <c r="I20"/>
  <c r="G20"/>
  <c r="E20"/>
  <c r="K20"/>
  <c r="Q15"/>
  <c r="O15"/>
  <c r="U26" i="19"/>
  <c r="W26" s="1"/>
  <c r="AA26" s="1"/>
  <c r="U22"/>
  <c r="U25"/>
  <c r="W25" s="1"/>
  <c r="U18"/>
  <c r="W18" s="1"/>
  <c r="S23"/>
  <c r="Q23"/>
  <c r="O23"/>
  <c r="M23"/>
  <c r="Y27"/>
  <c r="S27"/>
  <c r="Q27"/>
  <c r="O27"/>
  <c r="M27"/>
  <c r="J53" i="14"/>
  <c r="H53"/>
  <c r="J12"/>
  <c r="J21" s="1"/>
  <c r="J27" s="1"/>
  <c r="J31" s="1"/>
  <c r="H12"/>
  <c r="J97" i="3"/>
  <c r="V12" i="22" s="1"/>
  <c r="J38" i="3"/>
  <c r="H38"/>
  <c r="J26"/>
  <c r="U20" i="22" l="1"/>
  <c r="J39" i="14"/>
  <c r="H21"/>
  <c r="H27" s="1"/>
  <c r="H31" s="1"/>
  <c r="H73" i="3"/>
  <c r="H40"/>
  <c r="J99"/>
  <c r="S15" i="22"/>
  <c r="J73" i="3"/>
  <c r="M17" i="22"/>
  <c r="S20"/>
  <c r="AA25" i="19"/>
  <c r="AA27" s="1"/>
  <c r="W27"/>
  <c r="U27"/>
  <c r="U23"/>
  <c r="J40" i="3"/>
  <c r="H39" i="14" l="1"/>
  <c r="I25" i="22"/>
  <c r="J101" i="3"/>
  <c r="J106" s="1"/>
  <c r="M20" i="22"/>
  <c r="E31" i="19" l="1"/>
  <c r="K27"/>
  <c r="I27"/>
  <c r="G27"/>
  <c r="E27"/>
  <c r="D53" i="14"/>
  <c r="F53"/>
  <c r="G31" i="19" l="1"/>
  <c r="C57" i="20" l="1"/>
  <c r="F26" i="3" l="1"/>
  <c r="D73" l="1"/>
  <c r="A78" i="20" l="1"/>
  <c r="E89" l="1"/>
  <c r="E69"/>
  <c r="E57"/>
  <c r="F12" i="14"/>
  <c r="F63" i="3"/>
  <c r="F38"/>
  <c r="A43"/>
  <c r="A77" s="1"/>
  <c r="A45"/>
  <c r="A79" s="1"/>
  <c r="D38"/>
  <c r="D40" s="1"/>
  <c r="F40" l="1"/>
  <c r="F73"/>
  <c r="F97" l="1"/>
  <c r="F99" s="1"/>
  <c r="F101" l="1"/>
  <c r="AB11" i="19"/>
  <c r="F106" i="3" l="1"/>
  <c r="D49" i="14" l="1"/>
  <c r="D47" s="1"/>
  <c r="D44"/>
  <c r="D42" l="1"/>
  <c r="D51" s="1"/>
  <c r="C35" i="20"/>
  <c r="C37" s="1"/>
  <c r="C75" l="1"/>
  <c r="C106" s="1"/>
  <c r="C71"/>
  <c r="D97" i="3" l="1"/>
  <c r="D99" s="1"/>
  <c r="AA31" i="19" l="1"/>
  <c r="AB16"/>
  <c r="D101" i="3"/>
  <c r="D106" l="1"/>
  <c r="I35" i="20"/>
  <c r="I37" s="1"/>
  <c r="I71" s="1"/>
  <c r="I75" s="1"/>
  <c r="J44" i="14"/>
  <c r="J42" s="1"/>
  <c r="J51" s="1"/>
  <c r="J49"/>
  <c r="J47" s="1"/>
  <c r="H49"/>
  <c r="H47" s="1"/>
  <c r="H44"/>
  <c r="H42" s="1"/>
  <c r="H51" s="1"/>
  <c r="U15" i="22" l="1"/>
  <c r="K25"/>
  <c r="M14"/>
  <c r="G35" i="20"/>
  <c r="G37" s="1"/>
  <c r="G71" l="1"/>
  <c r="G75" s="1"/>
  <c r="G106" s="1"/>
  <c r="M15" i="22"/>
  <c r="H97" i="3" l="1"/>
  <c r="H99" s="1"/>
  <c r="V15" i="22" s="1"/>
  <c r="U25" l="1"/>
  <c r="H101" i="3"/>
  <c r="H106" s="1"/>
  <c r="F87" i="14" l="1"/>
  <c r="F96" l="1"/>
  <c r="F94" s="1"/>
  <c r="E9" i="20"/>
  <c r="F91" i="14"/>
  <c r="F101" s="1"/>
  <c r="F103" l="1"/>
  <c r="E35" i="20"/>
  <c r="E37" s="1"/>
  <c r="E71" s="1"/>
  <c r="E75" s="1"/>
  <c r="E106" s="1"/>
  <c r="F99" i="14"/>
  <c r="F21"/>
  <c r="F27" s="1"/>
  <c r="F31" s="1"/>
  <c r="K22" i="19" l="1"/>
  <c r="F44" i="14"/>
  <c r="F42" s="1"/>
  <c r="F51" s="1"/>
  <c r="F39"/>
  <c r="F49" s="1"/>
  <c r="F47" s="1"/>
  <c r="AA22" i="19" l="1"/>
  <c r="W22"/>
  <c r="W23" s="1"/>
  <c r="K23"/>
  <c r="AA23" l="1"/>
</calcChain>
</file>

<file path=xl/comments1.xml><?xml version="1.0" encoding="utf-8"?>
<comments xmlns="http://schemas.openxmlformats.org/spreadsheetml/2006/main">
  <authors>
    <author>ASUS</author>
  </authors>
  <commentList>
    <comment ref="H73" authorId="0">
      <text>
        <r>
          <rPr>
            <b/>
            <sz val="9"/>
            <color indexed="81"/>
            <rFont val="Tahoma"/>
            <family val="2"/>
          </rPr>
          <t>+1</t>
        </r>
      </text>
    </comment>
  </commentList>
</comments>
</file>

<file path=xl/sharedStrings.xml><?xml version="1.0" encoding="utf-8"?>
<sst xmlns="http://schemas.openxmlformats.org/spreadsheetml/2006/main" count="374" uniqueCount="238">
  <si>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</si>
  <si>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</si>
  <si>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</si>
  <si>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</si>
  <si>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</t>
  </si>
  <si>
    <t>หมายเหตุ</t>
  </si>
  <si>
    <t>รายได้</t>
  </si>
  <si>
    <t>ค่าใช้จ่าย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</si>
  <si>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</si>
  <si>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</si>
  <si>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</si>
  <si>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</si>
  <si>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หนี้สินหมุนเวียน</t>
  </si>
  <si>
    <t>รวมสินทรัพย์ไม่หมุนเวียน</t>
  </si>
  <si>
    <t>รวมหนี้สินหมุนเวียน</t>
  </si>
  <si>
    <t>รายได้อื่น</t>
  </si>
  <si>
    <t>รวมค่าใช้จ่าย</t>
  </si>
  <si>
    <t>รวมรายได้</t>
  </si>
  <si>
    <t>สินทรัพย์หมุนเวียนอื่น</t>
  </si>
  <si>
    <t>เงินสดและรายการเทียบเท่าเงินสด</t>
  </si>
  <si>
    <t xml:space="preserve"> </t>
  </si>
  <si>
    <t>งบแสดงฐานะการเงิน</t>
  </si>
  <si>
    <t>ภาษีเงินได้ค้างจ่าย</t>
  </si>
  <si>
    <t xml:space="preserve">รวมส่วนของผู้ถือหุ้น </t>
  </si>
  <si>
    <t>ผู้ถือหุ้น</t>
  </si>
  <si>
    <t>กำไรสะสม</t>
  </si>
  <si>
    <t>ลูกหนี้การค้า</t>
  </si>
  <si>
    <t>หนี้สินไม่หมุนเวียน</t>
  </si>
  <si>
    <t>รวมหนี้สิน</t>
  </si>
  <si>
    <t>ทุนจดทะเบียน</t>
  </si>
  <si>
    <t>ทุนที่ออกและชำระเต็มมูลค่าแล้ว</t>
  </si>
  <si>
    <t xml:space="preserve">ค่าใช้จ่ายในการบริหาร </t>
  </si>
  <si>
    <t>ต้นทุนทางการเงิน</t>
  </si>
  <si>
    <t>สินค้าคงเหลือ</t>
  </si>
  <si>
    <t>ที่ดิน อาคารและอุปกรณ์ - สุทธิ</t>
  </si>
  <si>
    <t>สินทรัพย์ไม่มีตัวตน - สุทธิ</t>
  </si>
  <si>
    <t>สินทรัพย์ไม่หมุนเวียนอื่น</t>
  </si>
  <si>
    <t>สินทรัพย์ภาษีเงินได้รอการตัดบัญชี</t>
  </si>
  <si>
    <t>เจ้าหนี้การค้า</t>
  </si>
  <si>
    <t>เงินกู้ยืมระยะยาว - สุทธิ</t>
  </si>
  <si>
    <t>หนี้สินผลประโยชน์ของพนักงานหลังออกจากงาน</t>
  </si>
  <si>
    <t>ต้นทุนขาย</t>
  </si>
  <si>
    <t xml:space="preserve">งบแสดงฐานะการเงิน </t>
  </si>
  <si>
    <t>เงินกู้ยืมระยะยาวส่วนที่ครบกำหนดชำระภายในหนึ่งปี</t>
  </si>
  <si>
    <t>ค่าใช้จ่ายค้างจ่ายและหนี้สินหมุนเวียนอื่น</t>
  </si>
  <si>
    <t>รวมหนี้สินไม่หมุนเวียน</t>
  </si>
  <si>
    <t>หนี้สินและส่วนของผู้ถือหุ้น (ต่อ)</t>
  </si>
  <si>
    <t>รายได้จากการขาย - สุทธิ</t>
  </si>
  <si>
    <t>-  ที่ยังไม่ได้จัดสรร</t>
  </si>
  <si>
    <t>งบกระแสเงินสด</t>
  </si>
  <si>
    <t>กระแสเงินสดจากกิจกรรมดำเนินงาน</t>
  </si>
  <si>
    <t>กำไรก่อนค่าใช้จ่ายภาษีเงินได้</t>
  </si>
  <si>
    <t>ปรับปรุงด้วย</t>
  </si>
  <si>
    <t>ค่าเสื่อมราคาและค่าใช้จ่ายตัดบัญชี</t>
  </si>
  <si>
    <t>ค่าใช้จ่ายผลประโยชน์ของพนักงานหลังออกจากงาน</t>
  </si>
  <si>
    <t>ดอกเบี้ยรับ</t>
  </si>
  <si>
    <t>ดอกเบี้ยจ่าย</t>
  </si>
  <si>
    <t xml:space="preserve">สินทรัพย์ดำเนินงานลดลง (เพิ่มขึ้น) </t>
  </si>
  <si>
    <t xml:space="preserve">หนี้สินดำเนินงานเพิ่มขึ้น (ลดลง) </t>
  </si>
  <si>
    <t xml:space="preserve">เจ้าหนี้การค้า </t>
  </si>
  <si>
    <t>จ่ายภาษีเงินได้</t>
  </si>
  <si>
    <t>งบกระแสเงินสด (ต่อ)</t>
  </si>
  <si>
    <t>กระแสเงินสดจากกิจกรรมลงทุน</t>
  </si>
  <si>
    <t>สินทรัพย์ไม่มีตัวตนเพิ่มขึ้น</t>
  </si>
  <si>
    <t>รับดอกเบี้ย</t>
  </si>
  <si>
    <t>กระแสเงินสดจากกิจกรรมจัดหาเงิน</t>
  </si>
  <si>
    <t>จ่ายชำระคืนเงินกู้ยืมระยะยาว</t>
  </si>
  <si>
    <t>จ่ายดอกเบี้ย</t>
  </si>
  <si>
    <t>ข้อมูลงบกระแสเงินสดเปิดเผยเพิ่มเติม</t>
  </si>
  <si>
    <t>เงินสดในมือ</t>
  </si>
  <si>
    <t>บัญชีกระแสรายวันกับธนาคาร</t>
  </si>
  <si>
    <t>เงินฝากออมทรัพย์กับธนาคาร</t>
  </si>
  <si>
    <t>รวม</t>
  </si>
  <si>
    <t>ข.  รายการที่ไม่เป็นเงินสด</t>
  </si>
  <si>
    <t>ค่าใช้จ่ายภาษีเงินได้</t>
  </si>
  <si>
    <t>จำนวนหุ้นสามัญถัวเฉลี่ยถ่วงน้ำหนัก</t>
  </si>
  <si>
    <t>ทุนที่ออก</t>
  </si>
  <si>
    <t>และชำระ</t>
  </si>
  <si>
    <t>ส่วนของ</t>
  </si>
  <si>
    <t>จัดสรร</t>
  </si>
  <si>
    <t>-  จัดสรรเป็นทุนสำรองตามกฎหมาย</t>
  </si>
  <si>
    <t>อุปกรณ์ที่รับโอนมาจากสินค้าคงเหลือ</t>
  </si>
  <si>
    <t>- ค่าใช้จ่ายจ่ายล่วงหน้า</t>
  </si>
  <si>
    <t>- อื่น ๆ</t>
  </si>
  <si>
    <t>งบกำไรขาดทุนเบ็ดเสร็จ</t>
  </si>
  <si>
    <t>- ภาษีมูลค่าเพิ่มและภาษีซื้อที่ยังไม่ถึงกำหนดชำระ</t>
  </si>
  <si>
    <t>สินค้าคงเหลือ - สุทธิ</t>
  </si>
  <si>
    <t>ส่วนเกินมูลค่าหุ้น</t>
  </si>
  <si>
    <t>ส่วนเกิน</t>
  </si>
  <si>
    <t>มูลค่าหุ้น</t>
  </si>
  <si>
    <t>-  กำไรจากการวัดมูลค่าประมาณการตามหลักคณิตศาสตร์ประกันภัยของ</t>
  </si>
  <si>
    <t>หนี้สินผลประโยชน์ของพนักงานหลังออกจากงาน (สุทธิจากค่าใช้จ่าย</t>
  </si>
  <si>
    <t>กำไรจากการจำหน่ายอุปกรณ์</t>
  </si>
  <si>
    <t>- เงินจ่ายล่วงหน้าค่าสินค้า</t>
  </si>
  <si>
    <t>สินทรัพย์ไม่หมุนเวียนอื่น - สุทธิ</t>
  </si>
  <si>
    <t>หุ้นสามัญ 308,000,000 หุ้น มูลค่าหุ้นละ 0.50 บาท</t>
  </si>
  <si>
    <t>ต้นทุนในการจัดจำหน่าย</t>
  </si>
  <si>
    <t>เงินกู้ยืมระยะยาวเพิ่มขึ้น</t>
  </si>
  <si>
    <t>ซื้อสินทรัพย์ถาวรโดยยังไม่จ่ายชำระเงินแก่ผู้ขาย</t>
  </si>
  <si>
    <t>เงินกู้ยืมระยะสั้นจากสถาบันการเงิน</t>
  </si>
  <si>
    <t xml:space="preserve">หุ้นสามัญ 307,999,987 หุ้น มูลค่าหุ้นละ 0.50 บาท </t>
  </si>
  <si>
    <t>ลูกหนี้การค้า - สุทธิ</t>
  </si>
  <si>
    <t>หนี้สินภายใต้สัญญาเช่าซื้อ - สุทธิ</t>
  </si>
  <si>
    <t>อาคารและอุปกรณ์เพิ่มขึ้น</t>
  </si>
  <si>
    <t>จ่ายชำระหนี้สินผลประโยชน์พนักงานหลังออกจากงาน</t>
  </si>
  <si>
    <t>ขาดทุนจากการตัดจำหน่ายสินทรัพย์</t>
  </si>
  <si>
    <t>เงินสดสุทธิใช้ไปในกิจกรรมจัดหาเงิน</t>
  </si>
  <si>
    <t>พันบาท</t>
  </si>
  <si>
    <t>(ยังไม่ได้ตรวจสอบ)</t>
  </si>
  <si>
    <t>(สอบทานแล้ว)</t>
  </si>
  <si>
    <t>(ตรวจสอบแล้ว)</t>
  </si>
  <si>
    <t>หมายเหตุประกอบงบการเงินแบบย่อเป็นส่วนหนึ่งของงบการเงินนี้</t>
  </si>
  <si>
    <t>กำไรเบ็ดเสร็จรวมสำหรับงวด</t>
  </si>
  <si>
    <t>ยอดคงเหลือต้นงวด ณ วันที่ 1 มกราคม 2562</t>
  </si>
  <si>
    <t>ยอดคงเหลือสิ้นงวด ณ วันที่ 31 มีนาคม 2562</t>
  </si>
  <si>
    <t>ภาษีเงินได้จำนวน 475 พันบาท) ในปี 2562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</si>
  <si>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</si>
  <si>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</si>
  <si>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ก.  เงินสดและรายการเทียบเท่าเงินสด ณ วันสิ้นงวด</t>
  </si>
  <si>
    <t>กำไรสำหรับงวด</t>
  </si>
  <si>
    <t>กำไรเบ็ดเสร็จอื่นสำหรับงวด</t>
  </si>
  <si>
    <t>เงินสดรับจากการจำหน่ายอุปกรณ์</t>
  </si>
  <si>
    <t>สินค้าคงเหลือที่รับโอนมาจากอุปกรณ์</t>
  </si>
  <si>
    <t>ยอดคงเหลือต้นงวด ณ วันที่ 1 มกราคม 2563</t>
  </si>
  <si>
    <t>งบการเงินรวม</t>
  </si>
  <si>
    <t>งบการเงินเฉพาะกิจการ</t>
  </si>
  <si>
    <t>เงินลงทุนชั่วคราว</t>
  </si>
  <si>
    <t>2563</t>
  </si>
  <si>
    <t>องค์ประกอบอื่นของส่วนของผู้ถือหุ้น</t>
  </si>
  <si>
    <t>ส่วนเกินทุน</t>
  </si>
  <si>
    <t>ส่วนแบ่ง</t>
  </si>
  <si>
    <t>ขาดทุนจากการ</t>
  </si>
  <si>
    <t>รวมองค์</t>
  </si>
  <si>
    <t>จากการรวมธุรกิจ</t>
  </si>
  <si>
    <t>ขาดทุน</t>
  </si>
  <si>
    <t>เปลี่ยนแปลง</t>
  </si>
  <si>
    <t>ประกอบอื่น</t>
  </si>
  <si>
    <t>รวมส่วนของ</t>
  </si>
  <si>
    <t>ส่วนได้เสีย</t>
  </si>
  <si>
    <t>เป็นทุนสำรอง</t>
  </si>
  <si>
    <t>จากการตีราคา</t>
  </si>
  <si>
    <t>ภายใต้การ</t>
  </si>
  <si>
    <t>เบ็ดเสร็จอื่น</t>
  </si>
  <si>
    <t>สัดส่วนการลงทุน</t>
  </si>
  <si>
    <t>ของส่วนของ</t>
  </si>
  <si>
    <t>ที่ไม่มีอำนาจ</t>
  </si>
  <si>
    <t>ตามกฎหมาย</t>
  </si>
  <si>
    <t>สินทรัพย์ - สุทธิ</t>
  </si>
  <si>
    <t>ควบคุมเดียวกัน</t>
  </si>
  <si>
    <t>จากบริษัทร่วม</t>
  </si>
  <si>
    <t>ในบริษัทย่อย</t>
  </si>
  <si>
    <t>บริษัทใหญ่</t>
  </si>
  <si>
    <t>ควบคุม</t>
  </si>
  <si>
    <t>ส่วนเกินทุนจากการ</t>
  </si>
  <si>
    <t>รวมองค์ประกอบ</t>
  </si>
  <si>
    <t>รวมธุรกิจภายใต้</t>
  </si>
  <si>
    <t>อื่นของส่วนของ</t>
  </si>
  <si>
    <t>การควบคุมเดียวกัน</t>
  </si>
  <si>
    <t>เงินลงทุนในบริษัทย่อยซึ่งบันทึกโดยวิธีราคาทุน</t>
  </si>
  <si>
    <t>หนี้สินตามสัญญาเช่าส่วนที่ครบกำหนดชำระภายในหนึ่งปี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</si>
  <si>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</si>
  <si>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</si>
  <si>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</si>
  <si>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</si>
  <si>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ส่วนได้เสียที่ไม่มีอำนาจควบคุม</t>
  </si>
  <si>
    <t>ขาดทุนจากการวัดมูลค่ายุติธรรมของเงินลงทุนชั่วคราว</t>
  </si>
  <si>
    <t>เงินลงทุนในบริษัทย่อยเพิ่มขึ้น</t>
  </si>
  <si>
    <t>เงินสดและรายการเทียบเท่าเงินสดเพิ่มขึ้น (ลดลง) - สุทธิ</t>
  </si>
  <si>
    <t>บริษัท เทคโนเมดิคัล จำกัด (มหาชน) และบริษัทย่อย</t>
  </si>
  <si>
    <t>หนี้สินตามสัญญาเช่า - สุทธิ</t>
  </si>
  <si>
    <t>รวมส่วนของบริษัทใหญ่</t>
  </si>
  <si>
    <t>กำไรจากกิจกรรมดำเนินงาน</t>
  </si>
  <si>
    <t>ขาดทุน (กลับรายการขาดทุน) จากการด้อยค่าของสินทรัพย์ทางการเงิน</t>
  </si>
  <si>
    <t>รายการที่จะไม่ถูกจัดประเภทใหม่ไว้ในกำไรหรือขาดทุนในภายหลัง</t>
  </si>
  <si>
    <t>เต็มมูลค่าแล้ว</t>
  </si>
  <si>
    <t>ที่ยังไม่ได้</t>
  </si>
  <si>
    <t>ที่ยังไม่ได้จัดสรร</t>
  </si>
  <si>
    <t>กระแสเงินสดสุทธิได้มาจาก (ใช้ไปใน) กิจกรรมดำเนินงาน</t>
  </si>
  <si>
    <t>ขาดทุน (กลับรายการขาดทุน) จากการด้อยค่าของลูกหนี้การค้า</t>
  </si>
  <si>
    <t>เงินปันผลระหว่างกาลค้างจ่าย</t>
  </si>
  <si>
    <t>เงินลงทุนชั่วคราวในกองทุนรวมที่อยู่ระหว่างการชำระบัญชี</t>
  </si>
  <si>
    <t>จ่ายเงินปันผลระหว่างกาล</t>
  </si>
  <si>
    <t>จ่ายเงินปันผล</t>
  </si>
  <si>
    <t>สินทรัพย์สิทธิการใช้ - สุทธิ</t>
  </si>
  <si>
    <t>กระแสเงินสดสุทธิได้มาจาก (ใช้ไปใน) กิจกรรมลงทุน</t>
  </si>
  <si>
    <t>จ่ายเงินปันผลและเงินปันผลระหว่างกาล</t>
  </si>
  <si>
    <t>สินทรัพย์สิทธิการใช้ที่รับโอนมาจากอุปกรณ์</t>
  </si>
  <si>
    <t>สินทรัพย์สิทธิการใช้และหนี้สินตามสัญญาเช่ารับรู้เป็นครั้งแรก</t>
  </si>
  <si>
    <t>ขาดทุน (กลับรายการขาดทุน) จากการลดลงของมูลค่าและสินค้าเสื่อมสภาพ</t>
  </si>
  <si>
    <t>31 ธันวาคม 2563</t>
  </si>
  <si>
    <t>สินทรัพย์ทางการเงินหมุนเวียนอื่น - เงินฝากประจำกับธนาคาร</t>
  </si>
  <si>
    <t>สินทรัพย์ไม่หมุนเวียนที่ถือไว้เพื่อขาย</t>
  </si>
  <si>
    <t>สินทรัพย์ทางการเงินไม่หมุนเวียนอื่น - เงินฝากประจำ</t>
  </si>
  <si>
    <t>กับธนาคารที่ติดภาระค้ำประกัน</t>
  </si>
  <si>
    <t xml:space="preserve">เงินลงทุนในกองทุนรวมที่อยู่ระหว่างการชำระบัญชี </t>
  </si>
  <si>
    <t>- เงินทดรองจ่าย</t>
  </si>
  <si>
    <t>2564</t>
  </si>
  <si>
    <t>ขาดทุนจากอัตราแลกเปลี่ยน</t>
  </si>
  <si>
    <t>ยอดคงเหลือต้นงวด ณ วันที่ 1 มกราคม 2564</t>
  </si>
  <si>
    <t>ค.  ข้อมูลกระแสเงินสดเปิดเผยเพิ่มเติม</t>
  </si>
  <si>
    <t>กระแสเงินสดจ่ายทั้งหมดตามสัญญาเช่า</t>
  </si>
  <si>
    <t>เงินกู้ยืมระยะสั้นจากกิจการที่เกี่ยวข้องกัน</t>
  </si>
  <si>
    <t>กำไรจากการขายสินทรัพย์ไม่หมุนเวียนที่ถือไว้เพื่อขาย</t>
  </si>
  <si>
    <t>ส่วนได้เสียที่ไม่มีอำนาจควบคุมเพิ่มขึ้นจากการ</t>
  </si>
  <si>
    <t xml:space="preserve">   เพิ่มทุนของบริษัทย่อย</t>
  </si>
  <si>
    <t xml:space="preserve">   จัดตั้งบริษัทย่อย</t>
  </si>
  <si>
    <t>เงินสดรับจากการจำหน่ายสินทรัพย์ไม่หมุนเวียนที่ถือไว้เพื่อขาย</t>
  </si>
  <si>
    <t>กำไรจากการจำหน่ายสินทรัพย์ไม่หมุนเวียนที่ถือไว้เพื่อขาย</t>
  </si>
  <si>
    <t>สินทรัพย์สิทธิการใช้เพิ่มขึ้น</t>
  </si>
  <si>
    <t>ส่วนได้เสียที่ไม่มีอำนาจควบคุมเพิ่มขึ้นจากการจัดตั้งบริษัทย่อย</t>
  </si>
  <si>
    <t>ส่วนได้เสียที่ไม่มีอำนาจควบคุมเพิ่มขึ้นจากการเพิ่มทุนของบริษัทย่อย</t>
  </si>
  <si>
    <t>เงินฝากธนาคารที่มีข้อจำกัดในการใช้ลดลง</t>
  </si>
  <si>
    <t>เงินกู้ยืมระยะสั้นจากสถาบันการเงินเพิ่มขึ้น</t>
  </si>
  <si>
    <t>เงินกู้ยืมระยะสั้นจากกิจการที่เกี่ยวข้องกันเพิ่มขึ้น</t>
  </si>
  <si>
    <t>สินทรัพย์สิทธิการใช้และหนี้สินตามสัญญาเช่าเพิ่มขึ้นจากการทำสัญญาเช่าใหม่</t>
  </si>
  <si>
    <t>ที่ดินที่รับโอนมาจากสินทรัพย์ไม่หมุนเวียนที่ถือไว้เพื่อขายในงบการเงินรวม</t>
  </si>
  <si>
    <t>3, 5</t>
  </si>
  <si>
    <t>ณ วันที่ 30 กันยายน 2564 และวันที่ 31 ธันวาคม 2563</t>
  </si>
  <si>
    <t>30 กันยายน 2564</t>
  </si>
  <si>
    <t>สำหรับงวดสามเดือนสิ้นสุดวันที่ 30 กันยายน 2564 และ 2563</t>
  </si>
  <si>
    <t>สำหรับงวดเก้าเดือนสิ้นสุดวันที่ 30 กันยายน 2564 และ 2563</t>
  </si>
  <si>
    <t>ยอดคงเหลือสิ้นงวด ณ วันที่ 30 กันยายน 2564</t>
  </si>
  <si>
    <t>ยอดคงเหลือสิ้นงวด ณ วันที่ 30 กันยายน 2563</t>
  </si>
  <si>
    <t>หนี้สินภาษีเงินได้รอการตัดบัญชี</t>
  </si>
  <si>
    <t>กำไรต่อหุ้นขั้นพื้นฐาน (บาท)</t>
  </si>
  <si>
    <t>กลับรายการขาดทุนจากการด้อยค่าของสินทรัพย์ทางการเงิน</t>
  </si>
  <si>
    <t>ขาดทุนที่ยังไม่เกิดขึ้นจากอัตราแลกเปลี่ยน</t>
  </si>
  <si>
    <t>เงินฝากประจำกับธนาคาร</t>
  </si>
  <si>
    <t xml:space="preserve">หนี้สินตามสัญญาเช่าลดลง </t>
  </si>
  <si>
    <t>กระแสเงินสดสุทธิได้มาจากการดำเนินงาน</t>
  </si>
  <si>
    <t>ขาดทุนจากการตัดจำหน่ายสินค้าเพื่อบริจาคการกุศล</t>
  </si>
  <si>
    <t>ขาดทุนจากการวัดมูลค่ายุติธรรมของเงินลงทุนในกองทุนรวม</t>
  </si>
  <si>
    <t xml:space="preserve">    (ปิดกองทุนในปี 2564)</t>
  </si>
  <si>
    <t>เงินสดรับจากการจำหน่ายเงินลงทุนชั่วคราวและเงินลงทุนในกองทุนรวม</t>
  </si>
  <si>
    <t xml:space="preserve">   ที่อยู่ระหว่างการชำระบัญชี (ปิดกองทุนในปี 2564)</t>
  </si>
  <si>
    <t>กระแสเงินสดสุทธิได้มาจาก (ใช้ไปใน) กิจกรรมจัดหาเงิน</t>
  </si>
  <si>
    <t>เงินลงทุนในกองทุนรวมที่อยู่ระหว่างการชำระบัญชีที่รับโอนมาจาก</t>
  </si>
  <si>
    <t xml:space="preserve">   เงินลงทุนชั่วคราว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</si>
</sst>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\ ;\(#,##0\)"/>
    <numFmt numFmtId="168" formatCode="_(* #,##0.0000_);_(* \(#,##0.0000\);_(* &quot;-&quot;??_);_(@_)"/>
    <numFmt numFmtId="169" formatCode="_(* #,##0.000_);_(* \(#,##0.000\);_(* &quot;-&quot;??_);_(@_)"/>
    <numFmt numFmtId="170" formatCode="_(* #,##0.0_);_(* \(#,##0.0\);_(* &quot;-&quot;??_);_(@_)"/>
  </numFmts>
  <fonts count="21">
    <font>
      <sz val="14"/>
      <name val="Cordia New"/>
      <charset val="222"/>
    </font>
    <font>
      <sz val="14"/>
      <name val="Cordia New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4"/>
      <name val="Cordia New"/>
      <family val="2"/>
    </font>
    <font>
      <sz val="11"/>
      <name val="Times New Roman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14"/>
      <name val="Cordia New"/>
      <family val="2"/>
    </font>
    <font>
      <sz val="15"/>
      <color rgb="FFFF0000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b/>
      <sz val="17"/>
      <name val="Angsana New"/>
      <family val="1"/>
    </font>
    <font>
      <sz val="17"/>
      <name val="Angsana New"/>
      <family val="1"/>
    </font>
    <font>
      <sz val="16"/>
      <color rgb="FFFF0000"/>
      <name val="Angsana New"/>
      <family val="1"/>
    </font>
    <font>
      <sz val="15"/>
      <name val="Times New Roman"/>
      <family val="1"/>
    </font>
    <font>
      <b/>
      <sz val="15"/>
      <name val="Times New Roman"/>
      <family val="1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</cellStyleXfs>
  <cellXfs count="192">
    <xf numFmtId="0" fontId="0" fillId="0" borderId="0" xfId="0"/>
    <xf numFmtId="0" fontId="2" fillId="0" borderId="0" xfId="11" applyFont="1" applyAlignment="1"/>
    <xf numFmtId="0" fontId="2" fillId="0" borderId="0" xfId="8" applyFont="1" applyBorder="1" applyAlignment="1"/>
    <xf numFmtId="0" fontId="2" fillId="0" borderId="0" xfId="0" applyFont="1"/>
    <xf numFmtId="165" fontId="4" fillId="0" borderId="0" xfId="1" applyNumberFormat="1" applyFont="1" applyFill="1" applyBorder="1" applyAlignment="1"/>
    <xf numFmtId="3" fontId="4" fillId="0" borderId="0" xfId="1" applyNumberFormat="1" applyFont="1" applyFill="1" applyBorder="1" applyAlignment="1"/>
    <xf numFmtId="0" fontId="2" fillId="0" borderId="0" xfId="0" applyFont="1" applyFill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wrapText="1"/>
    </xf>
    <xf numFmtId="165" fontId="4" fillId="0" borderId="0" xfId="0" applyNumberFormat="1" applyFont="1" applyFill="1" applyBorder="1" applyAlignment="1"/>
    <xf numFmtId="165" fontId="4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165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3" fillId="0" borderId="0" xfId="0" applyFont="1" applyFill="1" applyAlignment="1">
      <alignment vertical="center" wrapText="1"/>
    </xf>
    <xf numFmtId="43" fontId="4" fillId="0" borderId="0" xfId="1" applyNumberFormat="1" applyFont="1" applyFill="1" applyBorder="1" applyAlignment="1"/>
    <xf numFmtId="43" fontId="4" fillId="0" borderId="0" xfId="0" applyNumberFormat="1" applyFont="1" applyFill="1" applyBorder="1" applyAlignment="1"/>
    <xf numFmtId="37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37" fontId="6" fillId="0" borderId="0" xfId="0" applyNumberFormat="1" applyFont="1" applyFill="1" applyBorder="1" applyAlignment="1"/>
    <xf numFmtId="165" fontId="6" fillId="0" borderId="0" xfId="1" applyNumberFormat="1" applyFont="1" applyFill="1" applyBorder="1" applyAlignment="1"/>
    <xf numFmtId="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165" fontId="4" fillId="0" borderId="0" xfId="1" applyNumberFormat="1" applyFont="1" applyFill="1" applyAlignment="1">
      <alignment horizontal="right"/>
    </xf>
    <xf numFmtId="165" fontId="4" fillId="0" borderId="3" xfId="1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/>
    </xf>
    <xf numFmtId="0" fontId="4" fillId="0" borderId="0" xfId="0" quotePrefix="1" applyFont="1" applyFill="1" applyAlignment="1">
      <alignment wrapText="1"/>
    </xf>
    <xf numFmtId="0" fontId="10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3" fontId="4" fillId="0" borderId="0" xfId="1" applyFont="1" applyAlignment="1">
      <alignment vertical="center"/>
    </xf>
    <xf numFmtId="43" fontId="4" fillId="0" borderId="0" xfId="1" applyFont="1" applyAlignment="1">
      <alignment horizontal="center" vertical="center"/>
    </xf>
    <xf numFmtId="165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horizontal="center" vertical="center"/>
    </xf>
    <xf numFmtId="165" fontId="4" fillId="0" borderId="4" xfId="1" applyNumberFormat="1" applyFont="1" applyFill="1" applyBorder="1" applyAlignment="1">
      <alignment vertical="center"/>
    </xf>
    <xf numFmtId="165" fontId="4" fillId="0" borderId="5" xfId="1" applyNumberFormat="1" applyFont="1" applyFill="1" applyBorder="1" applyAlignment="1">
      <alignment vertical="center"/>
    </xf>
    <xf numFmtId="165" fontId="4" fillId="0" borderId="3" xfId="1" applyNumberFormat="1" applyFont="1" applyFill="1" applyBorder="1" applyAlignment="1"/>
    <xf numFmtId="165" fontId="4" fillId="0" borderId="4" xfId="1" applyNumberFormat="1" applyFont="1" applyFill="1" applyBorder="1" applyAlignment="1"/>
    <xf numFmtId="165" fontId="4" fillId="0" borderId="5" xfId="1" applyNumberFormat="1" applyFont="1" applyFill="1" applyBorder="1" applyAlignment="1"/>
    <xf numFmtId="0" fontId="3" fillId="0" borderId="0" xfId="0" applyFont="1" applyFill="1"/>
    <xf numFmtId="165" fontId="4" fillId="0" borderId="1" xfId="1" applyNumberFormat="1" applyFont="1" applyFill="1" applyBorder="1" applyAlignment="1"/>
    <xf numFmtId="43" fontId="4" fillId="0" borderId="0" xfId="1" applyFont="1" applyFill="1" applyBorder="1" applyAlignment="1"/>
    <xf numFmtId="164" fontId="4" fillId="0" borderId="0" xfId="0" applyNumberFormat="1" applyFont="1" applyFill="1" applyBorder="1" applyAlignment="1"/>
    <xf numFmtId="0" fontId="4" fillId="0" borderId="0" xfId="0" applyFont="1" applyFill="1" applyAlignment="1"/>
    <xf numFmtId="0" fontId="11" fillId="0" borderId="0" xfId="0" applyFont="1" applyFill="1" applyBorder="1" applyAlignment="1"/>
    <xf numFmtId="0" fontId="11" fillId="0" borderId="0" xfId="0" applyFont="1" applyAlignment="1">
      <alignment vertical="center" wrapText="1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/>
    <xf numFmtId="165" fontId="10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165" fontId="4" fillId="0" borderId="0" xfId="4" applyNumberFormat="1" applyFont="1" applyFill="1" applyBorder="1" applyAlignment="1"/>
    <xf numFmtId="169" fontId="4" fillId="0" borderId="5" xfId="1" applyNumberFormat="1" applyFont="1" applyBorder="1" applyAlignment="1">
      <alignment vertical="center"/>
    </xf>
    <xf numFmtId="169" fontId="4" fillId="0" borderId="0" xfId="1" applyNumberFormat="1" applyFont="1" applyAlignment="1">
      <alignment horizontal="center" vertical="center"/>
    </xf>
    <xf numFmtId="0" fontId="14" fillId="0" borderId="0" xfId="0" applyFont="1" applyFill="1" applyBorder="1" applyAlignment="1"/>
    <xf numFmtId="0" fontId="4" fillId="0" borderId="0" xfId="0" applyFont="1" applyFill="1" applyBorder="1" applyAlignment="1">
      <alignment horizontal="right" vertical="center"/>
    </xf>
    <xf numFmtId="0" fontId="3" fillId="0" borderId="0" xfId="7" applyFont="1" applyFill="1"/>
    <xf numFmtId="165" fontId="4" fillId="0" borderId="3" xfId="0" applyNumberFormat="1" applyFont="1" applyFill="1" applyBorder="1" applyAlignment="1"/>
    <xf numFmtId="0" fontId="13" fillId="0" borderId="0" xfId="0" applyFont="1" applyBorder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165" fontId="4" fillId="3" borderId="5" xfId="1" applyNumberFormat="1" applyFont="1" applyFill="1" applyBorder="1" applyAlignment="1">
      <alignment vertical="center"/>
    </xf>
    <xf numFmtId="165" fontId="4" fillId="3" borderId="0" xfId="1" applyNumberFormat="1" applyFont="1" applyFill="1" applyAlignment="1">
      <alignment horizontal="center" vertical="center"/>
    </xf>
    <xf numFmtId="0" fontId="4" fillId="3" borderId="0" xfId="0" applyFont="1" applyFill="1" applyBorder="1" applyAlignment="1"/>
    <xf numFmtId="0" fontId="11" fillId="3" borderId="0" xfId="0" applyFont="1" applyFill="1" applyBorder="1" applyAlignment="1"/>
    <xf numFmtId="165" fontId="4" fillId="3" borderId="0" xfId="1" applyNumberFormat="1" applyFont="1" applyFill="1" applyBorder="1" applyAlignment="1"/>
    <xf numFmtId="43" fontId="4" fillId="0" borderId="0" xfId="1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165" fontId="13" fillId="0" borderId="0" xfId="13" applyNumberFormat="1" applyFont="1" applyFill="1" applyBorder="1" applyAlignment="1">
      <alignment vertical="center"/>
    </xf>
    <xf numFmtId="165" fontId="4" fillId="0" borderId="4" xfId="1" applyNumberFormat="1" applyFont="1" applyFill="1" applyBorder="1" applyAlignment="1">
      <alignment horizontal="center"/>
    </xf>
    <xf numFmtId="0" fontId="15" fillId="0" borderId="0" xfId="0" applyNumberFormat="1" applyFont="1" applyFill="1" applyAlignment="1">
      <alignment horizontal="left" vertical="center"/>
    </xf>
    <xf numFmtId="0" fontId="16" fillId="0" borderId="0" xfId="0" applyNumberFormat="1" applyFont="1" applyFill="1" applyAlignment="1">
      <alignment horizontal="centerContinuous" vertical="center"/>
    </xf>
    <xf numFmtId="0" fontId="16" fillId="0" borderId="0" xfId="0" applyFont="1" applyFill="1" applyAlignment="1">
      <alignment vertical="center"/>
    </xf>
    <xf numFmtId="0" fontId="16" fillId="0" borderId="0" xfId="0" quotePrefix="1" applyNumberFormat="1" applyFont="1" applyFill="1" applyBorder="1" applyAlignment="1">
      <alignment vertical="center"/>
    </xf>
    <xf numFmtId="0" fontId="16" fillId="0" borderId="4" xfId="0" applyNumberFormat="1" applyFont="1" applyFill="1" applyBorder="1" applyAlignment="1">
      <alignment horizontal="center" vertical="center"/>
    </xf>
    <xf numFmtId="0" fontId="16" fillId="0" borderId="0" xfId="0" quotePrefix="1" applyNumberFormat="1" applyFont="1" applyFill="1" applyBorder="1" applyAlignment="1">
      <alignment horizontal="center" vertical="center"/>
    </xf>
    <xf numFmtId="0" fontId="16" fillId="0" borderId="3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166" fontId="13" fillId="0" borderId="0" xfId="12" applyNumberFormat="1" applyFont="1" applyAlignment="1"/>
    <xf numFmtId="0" fontId="13" fillId="0" borderId="0" xfId="12" applyFont="1" applyAlignment="1"/>
    <xf numFmtId="0" fontId="13" fillId="0" borderId="0" xfId="12" applyFont="1" applyBorder="1" applyAlignment="1"/>
    <xf numFmtId="0" fontId="13" fillId="0" borderId="0" xfId="0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" fillId="0" borderId="0" xfId="12" applyFont="1" applyAlignment="1"/>
    <xf numFmtId="0" fontId="13" fillId="2" borderId="0" xfId="12" applyFont="1" applyFill="1" applyAlignment="1"/>
    <xf numFmtId="165" fontId="13" fillId="0" borderId="1" xfId="1" applyNumberFormat="1" applyFont="1" applyBorder="1" applyAlignment="1"/>
    <xf numFmtId="165" fontId="13" fillId="0" borderId="0" xfId="1" applyNumberFormat="1" applyFont="1" applyAlignment="1"/>
    <xf numFmtId="165" fontId="13" fillId="0" borderId="1" xfId="12" applyNumberFormat="1" applyFont="1" applyFill="1" applyBorder="1" applyAlignment="1"/>
    <xf numFmtId="170" fontId="13" fillId="0" borderId="0" xfId="1" applyNumberFormat="1" applyFont="1" applyBorder="1" applyAlignment="1"/>
    <xf numFmtId="170" fontId="13" fillId="0" borderId="0" xfId="1" applyNumberFormat="1" applyFont="1" applyAlignment="1"/>
    <xf numFmtId="170" fontId="13" fillId="0" borderId="0" xfId="12" applyNumberFormat="1" applyFont="1" applyFill="1" applyBorder="1" applyAlignment="1"/>
    <xf numFmtId="165" fontId="13" fillId="0" borderId="0" xfId="12" applyNumberFormat="1" applyFont="1" applyFill="1" applyBorder="1" applyAlignment="1"/>
    <xf numFmtId="165" fontId="13" fillId="0" borderId="0" xfId="6" applyNumberFormat="1" applyFont="1" applyFill="1" applyBorder="1" applyAlignment="1">
      <alignment horizontal="right"/>
    </xf>
    <xf numFmtId="0" fontId="13" fillId="0" borderId="0" xfId="12" applyFont="1" applyFill="1" applyAlignment="1"/>
    <xf numFmtId="0" fontId="13" fillId="0" borderId="0" xfId="0" applyFont="1" applyFill="1" applyBorder="1" applyAlignment="1">
      <alignment horizontal="center" vertical="center" wrapText="1"/>
    </xf>
    <xf numFmtId="49" fontId="13" fillId="0" borderId="0" xfId="12" applyNumberFormat="1" applyFont="1" applyFill="1" applyBorder="1" applyAlignment="1">
      <alignment horizontal="center"/>
    </xf>
    <xf numFmtId="0" fontId="13" fillId="0" borderId="0" xfId="0" applyFont="1" applyFill="1" applyBorder="1" applyAlignment="1"/>
    <xf numFmtId="0" fontId="13" fillId="0" borderId="0" xfId="0" applyFont="1" applyBorder="1" applyAlignment="1"/>
    <xf numFmtId="43" fontId="13" fillId="0" borderId="0" xfId="1" applyFont="1" applyAlignment="1"/>
    <xf numFmtId="166" fontId="13" fillId="0" borderId="0" xfId="12" applyNumberFormat="1" applyFont="1" applyFill="1" applyAlignment="1"/>
    <xf numFmtId="0" fontId="13" fillId="0" borderId="0" xfId="0" applyFont="1" applyFill="1" applyBorder="1" applyAlignment="1">
      <alignment horizontal="right" vertical="center"/>
    </xf>
    <xf numFmtId="0" fontId="2" fillId="0" borderId="0" xfId="11" applyFont="1" applyFill="1" applyAlignment="1"/>
    <xf numFmtId="0" fontId="2" fillId="0" borderId="0" xfId="8" applyFont="1" applyFill="1" applyBorder="1" applyAlignment="1"/>
    <xf numFmtId="0" fontId="13" fillId="0" borderId="0" xfId="12" applyFont="1" applyFill="1" applyBorder="1" applyAlignment="1"/>
    <xf numFmtId="0" fontId="2" fillId="0" borderId="0" xfId="12" applyFont="1" applyFill="1" applyAlignment="1"/>
    <xf numFmtId="165" fontId="13" fillId="0" borderId="0" xfId="1" applyNumberFormat="1" applyFont="1" applyFill="1" applyAlignment="1"/>
    <xf numFmtId="165" fontId="13" fillId="0" borderId="1" xfId="1" applyNumberFormat="1" applyFont="1" applyFill="1" applyBorder="1" applyAlignment="1"/>
    <xf numFmtId="170" fontId="13" fillId="0" borderId="0" xfId="1" applyNumberFormat="1" applyFont="1" applyFill="1" applyBorder="1" applyAlignment="1"/>
    <xf numFmtId="170" fontId="13" fillId="0" borderId="0" xfId="1" applyNumberFormat="1" applyFont="1" applyFill="1" applyAlignment="1"/>
    <xf numFmtId="43" fontId="13" fillId="0" borderId="0" xfId="1" applyFont="1" applyFill="1" applyAlignment="1"/>
    <xf numFmtId="165" fontId="13" fillId="0" borderId="0" xfId="12" applyNumberFormat="1" applyFont="1" applyFill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Continuous" vertical="center"/>
    </xf>
    <xf numFmtId="164" fontId="4" fillId="0" borderId="0" xfId="1" applyNumberFormat="1" applyFont="1" applyFill="1" applyAlignment="1">
      <alignment vertical="center"/>
    </xf>
    <xf numFmtId="0" fontId="4" fillId="0" borderId="0" xfId="0" quotePrefix="1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0" fontId="4" fillId="0" borderId="0" xfId="0" quotePrefix="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left" vertical="top"/>
    </xf>
    <xf numFmtId="168" fontId="18" fillId="0" borderId="0" xfId="1" applyNumberFormat="1" applyFont="1" applyFill="1" applyBorder="1" applyAlignment="1"/>
    <xf numFmtId="43" fontId="18" fillId="0" borderId="0" xfId="1" applyFont="1" applyFill="1" applyBorder="1" applyAlignment="1"/>
    <xf numFmtId="165" fontId="4" fillId="0" borderId="2" xfId="1" applyNumberFormat="1" applyFont="1" applyFill="1" applyBorder="1" applyAlignment="1">
      <alignment horizontal="right"/>
    </xf>
    <xf numFmtId="0" fontId="17" fillId="0" borderId="0" xfId="0" applyFont="1" applyFill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65" fontId="13" fillId="0" borderId="0" xfId="12" applyNumberFormat="1" applyFont="1" applyAlignment="1"/>
    <xf numFmtId="37" fontId="18" fillId="0" borderId="0" xfId="0" applyNumberFormat="1" applyFont="1" applyFill="1" applyBorder="1" applyAlignment="1"/>
    <xf numFmtId="165" fontId="18" fillId="0" borderId="0" xfId="1" applyNumberFormat="1" applyFont="1" applyFill="1" applyBorder="1" applyAlignment="1"/>
    <xf numFmtId="0" fontId="19" fillId="0" borderId="0" xfId="0" applyFont="1" applyFill="1" applyBorder="1" applyAlignment="1"/>
    <xf numFmtId="0" fontId="4" fillId="0" borderId="0" xfId="0" quotePrefix="1" applyNumberFormat="1" applyFont="1" applyFill="1" applyBorder="1" applyAlignment="1">
      <alignment vertical="top"/>
    </xf>
    <xf numFmtId="0" fontId="4" fillId="0" borderId="3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0" xfId="12" applyFont="1" applyAlignment="1">
      <alignment horizontal="center"/>
    </xf>
    <xf numFmtId="0" fontId="13" fillId="0" borderId="4" xfId="0" applyFont="1" applyFill="1" applyBorder="1" applyAlignment="1">
      <alignment horizontal="center" vertical="center"/>
    </xf>
    <xf numFmtId="0" fontId="13" fillId="0" borderId="0" xfId="12" applyFont="1" applyFill="1" applyAlignment="1">
      <alignment horizontal="center"/>
    </xf>
    <xf numFmtId="0" fontId="16" fillId="0" borderId="4" xfId="0" applyNumberFormat="1" applyFont="1" applyFill="1" applyBorder="1" applyAlignment="1">
      <alignment horizontal="center" vertical="center"/>
    </xf>
    <xf numFmtId="37" fontId="16" fillId="0" borderId="0" xfId="0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vertical="center"/>
    </xf>
    <xf numFmtId="169" fontId="4" fillId="0" borderId="0" xfId="1" applyNumberFormat="1" applyFont="1" applyBorder="1" applyAlignment="1">
      <alignment vertical="center"/>
    </xf>
    <xf numFmtId="165" fontId="4" fillId="3" borderId="0" xfId="1" applyNumberFormat="1" applyFont="1" applyFill="1" applyBorder="1" applyAlignment="1">
      <alignment vertical="center"/>
    </xf>
    <xf numFmtId="0" fontId="4" fillId="5" borderId="0" xfId="0" applyFont="1" applyFill="1" applyAlignment="1">
      <alignment wrapText="1"/>
    </xf>
    <xf numFmtId="0" fontId="4" fillId="5" borderId="0" xfId="0" applyFont="1" applyFill="1" applyBorder="1" applyAlignment="1">
      <alignment horizontal="center"/>
    </xf>
    <xf numFmtId="0" fontId="4" fillId="5" borderId="0" xfId="0" applyFont="1" applyFill="1" applyBorder="1" applyAlignment="1"/>
    <xf numFmtId="165" fontId="4" fillId="5" borderId="0" xfId="1" applyNumberFormat="1" applyFont="1" applyFill="1" applyAlignment="1">
      <alignment horizontal="right"/>
    </xf>
    <xf numFmtId="165" fontId="4" fillId="5" borderId="0" xfId="1" applyNumberFormat="1" applyFont="1" applyFill="1" applyBorder="1" applyAlignment="1">
      <alignment horizontal="right"/>
    </xf>
    <xf numFmtId="169" fontId="4" fillId="0" borderId="5" xfId="1" applyNumberFormat="1" applyFont="1" applyFill="1" applyBorder="1" applyAlignment="1">
      <alignment vertical="center"/>
    </xf>
    <xf numFmtId="169" fontId="4" fillId="0" borderId="0" xfId="1" applyNumberFormat="1" applyFont="1" applyFill="1" applyAlignment="1">
      <alignment horizontal="center" vertical="center"/>
    </xf>
    <xf numFmtId="165" fontId="4" fillId="0" borderId="0" xfId="4" applyNumberFormat="1" applyFont="1" applyFill="1" applyBorder="1" applyAlignment="1">
      <alignment horizontal="center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wrapText="1"/>
    </xf>
    <xf numFmtId="0" fontId="4" fillId="6" borderId="0" xfId="0" applyFont="1" applyFill="1" applyBorder="1" applyAlignment="1">
      <alignment horizontal="center"/>
    </xf>
    <xf numFmtId="0" fontId="4" fillId="6" borderId="0" xfId="0" applyFont="1" applyFill="1" applyBorder="1" applyAlignment="1"/>
    <xf numFmtId="165" fontId="4" fillId="6" borderId="0" xfId="1" applyNumberFormat="1" applyFont="1" applyFill="1" applyAlignment="1">
      <alignment horizontal="right"/>
    </xf>
    <xf numFmtId="43" fontId="4" fillId="6" borderId="0" xfId="1" applyFont="1" applyFill="1" applyBorder="1" applyAlignment="1"/>
    <xf numFmtId="0" fontId="16" fillId="0" borderId="3" xfId="0" quotePrefix="1" applyNumberFormat="1" applyFont="1" applyFill="1" applyBorder="1" applyAlignment="1">
      <alignment horizontal="center" vertical="center"/>
    </xf>
    <xf numFmtId="169" fontId="4" fillId="0" borderId="0" xfId="1" applyNumberFormat="1" applyFont="1" applyFill="1" applyBorder="1" applyAlignment="1"/>
    <xf numFmtId="165" fontId="4" fillId="4" borderId="0" xfId="1" applyNumberFormat="1" applyFont="1" applyFill="1" applyBorder="1" applyAlignment="1"/>
    <xf numFmtId="165" fontId="4" fillId="4" borderId="0" xfId="1" applyNumberFormat="1" applyFont="1" applyFill="1" applyAlignment="1">
      <alignment horizontal="right"/>
    </xf>
    <xf numFmtId="165" fontId="13" fillId="0" borderId="0" xfId="1" applyNumberFormat="1" applyFont="1" applyFill="1" applyAlignment="1">
      <alignment vertical="center"/>
    </xf>
    <xf numFmtId="165" fontId="13" fillId="2" borderId="0" xfId="1" applyNumberFormat="1" applyFont="1" applyFill="1" applyAlignment="1"/>
    <xf numFmtId="0" fontId="4" fillId="0" borderId="4" xfId="0" quotePrefix="1" applyNumberFormat="1" applyFont="1" applyFill="1" applyBorder="1" applyAlignment="1">
      <alignment horizontal="center" vertical="center"/>
    </xf>
    <xf numFmtId="43" fontId="4" fillId="0" borderId="0" xfId="1" applyFont="1" applyFill="1" applyAlignment="1">
      <alignment vertical="center"/>
    </xf>
    <xf numFmtId="165" fontId="13" fillId="0" borderId="0" xfId="1" applyNumberFormat="1" applyFont="1" applyFill="1" applyBorder="1" applyAlignment="1">
      <alignment horizontal="center" vertical="center" wrapTex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0" xfId="0" quotePrefix="1" applyFont="1" applyFill="1" applyBorder="1" applyAlignment="1"/>
    <xf numFmtId="0" fontId="4" fillId="0" borderId="4" xfId="0" applyFont="1" applyFill="1" applyBorder="1" applyAlignment="1">
      <alignment horizontal="center" vertical="center"/>
    </xf>
    <xf numFmtId="0" fontId="4" fillId="0" borderId="3" xfId="0" quotePrefix="1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4" xfId="0" quotePrefix="1" applyNumberFormat="1" applyFont="1" applyFill="1" applyBorder="1" applyAlignment="1">
      <alignment horizontal="center" vertical="center"/>
    </xf>
    <xf numFmtId="37" fontId="16" fillId="0" borderId="4" xfId="0" applyNumberFormat="1" applyFont="1" applyFill="1" applyBorder="1" applyAlignment="1">
      <alignment horizontal="center" vertical="center"/>
    </xf>
    <xf numFmtId="0" fontId="16" fillId="0" borderId="4" xfId="0" quotePrefix="1" applyNumberFormat="1" applyFont="1" applyFill="1" applyBorder="1" applyAlignment="1">
      <alignment horizontal="center" vertical="center"/>
    </xf>
    <xf numFmtId="0" fontId="16" fillId="0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37" fontId="4" fillId="0" borderId="4" xfId="0" applyNumberFormat="1" applyFont="1" applyFill="1" applyBorder="1" applyAlignment="1">
      <alignment horizontal="center" vertical="top"/>
    </xf>
    <xf numFmtId="37" fontId="4" fillId="0" borderId="4" xfId="0" quotePrefix="1" applyNumberFormat="1" applyFont="1" applyFill="1" applyBorder="1" applyAlignment="1">
      <alignment horizontal="center" vertical="top"/>
    </xf>
  </cellXfs>
  <cellStyles count="14">
    <cellStyle name="Comma" xfId="1" builtinId="3"/>
    <cellStyle name="Comma 2" xfId="2"/>
    <cellStyle name="Comma 2 2" xfId="3"/>
    <cellStyle name="Comma 2 3" xfId="13"/>
    <cellStyle name="Comma 3" xfId="4"/>
    <cellStyle name="Comma 3 2" xfId="5"/>
    <cellStyle name="Comma 4" xfId="6"/>
    <cellStyle name="Normal" xfId="0" builtinId="0"/>
    <cellStyle name="Normal 12" xfId="7"/>
    <cellStyle name="Normal 2" xfId="8"/>
    <cellStyle name="Normal 2 2" xfId="9"/>
    <cellStyle name="Normal 9" xfId="10"/>
    <cellStyle name="Normal_mic007a071c-06t-1 Rev 6" xfId="11"/>
    <cellStyle name="ปกติ 2" xfId="12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95250</xdr:colOff>
      <xdr:row>11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8711045" y="23552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91440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11</xdr:col>
      <xdr:colOff>0</xdr:colOff>
      <xdr:row>56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9982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95250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>
        <a:xfrm>
          <a:off x="8604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AppData\Local\Temp\Rar$DIa0.160\FINANCIAL_STATEMEN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R\Desktop\&#3652;&#3615;&#3621;&#3660;&#3591;&#3634;&#3609;\Draff%20&#3591;&#3610;\TM\&#3605;&#3657;&#3609;&#3593;&#3610;&#3633;&#3610;\ECF\ECF_03%2031%2019_TE_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_SOFP"/>
      <sheetName val="T_PL"/>
      <sheetName val="T_SE.Conso"/>
      <sheetName val="T_SE.Separate"/>
      <sheetName val="T_CF"/>
    </sheetNames>
    <sheetDataSet>
      <sheetData sheetId="0" refreshError="1"/>
      <sheetData sheetId="1">
        <row r="65">
          <cell r="H65">
            <v>293579</v>
          </cell>
        </row>
        <row r="66">
          <cell r="H66">
            <v>28600</v>
          </cell>
        </row>
        <row r="67">
          <cell r="H67">
            <v>535</v>
          </cell>
        </row>
        <row r="71">
          <cell r="H71">
            <v>181517</v>
          </cell>
        </row>
        <row r="72">
          <cell r="H72">
            <v>45749</v>
          </cell>
        </row>
        <row r="73">
          <cell r="H73">
            <v>51189</v>
          </cell>
        </row>
        <row r="74">
          <cell r="H74">
            <v>3160</v>
          </cell>
        </row>
        <row r="79">
          <cell r="H79">
            <v>2455</v>
          </cell>
        </row>
        <row r="81">
          <cell r="H81">
            <v>1487</v>
          </cell>
        </row>
        <row r="85">
          <cell r="H85">
            <v>7418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S_T"/>
      <sheetName val="PL_T"/>
      <sheetName val="CE_T Conso"/>
      <sheetName val="CE_T Company"/>
      <sheetName val=" CF_T"/>
      <sheetName val="BS_E"/>
      <sheetName val="PL_E"/>
      <sheetName val="CE_E Conso"/>
      <sheetName val="CE_E Company"/>
      <sheetName val=" CF_E"/>
      <sheetName val="Sheet1"/>
    </sheetNames>
    <sheetDataSet>
      <sheetData sheetId="0"/>
      <sheetData sheetId="1"/>
      <sheetData sheetId="2">
        <row r="5">
          <cell r="E5" t="str">
            <v>พันบาท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N106"/>
  <sheetViews>
    <sheetView tabSelected="1" view="pageBreakPreview" zoomScale="110" zoomScaleNormal="110" zoomScaleSheetLayoutView="110" workbookViewId="0">
      <selection activeCell="A4" sqref="A4"/>
    </sheetView>
  </sheetViews>
  <sheetFormatPr defaultColWidth="9" defaultRowHeight="23.25" customHeight="1"/>
  <cols>
    <col min="1" max="1" width="55.85546875" style="7" customWidth="1"/>
    <col min="2" max="2" width="8.7109375" style="25" customWidth="1"/>
    <col min="3" max="3" width="2.42578125" style="7" customWidth="1"/>
    <col min="4" max="4" width="15.7109375" style="171" customWidth="1"/>
    <col min="5" max="5" width="2.42578125" style="7" customWidth="1"/>
    <col min="6" max="6" width="15.42578125" style="7" customWidth="1"/>
    <col min="7" max="7" width="2.42578125" style="7" customWidth="1"/>
    <col min="8" max="8" width="15.7109375" style="7" customWidth="1"/>
    <col min="9" max="9" width="2.42578125" style="49" customWidth="1"/>
    <col min="10" max="10" width="15.42578125" style="7" customWidth="1"/>
    <col min="11" max="11" width="11" style="7" bestFit="1" customWidth="1"/>
    <col min="12" max="16384" width="9" style="7"/>
  </cols>
  <sheetData>
    <row r="1" spans="1:14" ht="23.25" customHeight="1">
      <c r="A1" s="47" t="s">
        <v>168</v>
      </c>
      <c r="D1" s="4"/>
    </row>
    <row r="2" spans="1:14" ht="23.25" customHeight="1">
      <c r="A2" s="10" t="s">
        <v>21</v>
      </c>
      <c r="D2" s="4"/>
      <c r="F2" s="7" t="s">
        <v>20</v>
      </c>
    </row>
    <row r="3" spans="1:14" ht="23.25" customHeight="1">
      <c r="A3" s="10" t="s">
        <v>217</v>
      </c>
      <c r="D3" s="4"/>
    </row>
    <row r="4" spans="1:14" ht="23.25" customHeight="1">
      <c r="D4" s="4"/>
    </row>
    <row r="5" spans="1:14" ht="23.25" customHeight="1">
      <c r="A5" s="123" t="s">
        <v>0</v>
      </c>
      <c r="D5" s="4"/>
    </row>
    <row r="6" spans="1:14" ht="23.25" customHeight="1">
      <c r="A6" s="123"/>
      <c r="D6" s="4"/>
    </row>
    <row r="7" spans="1:14" s="35" customFormat="1" ht="23.25" customHeight="1">
      <c r="A7" s="124"/>
      <c r="B7" s="125"/>
      <c r="C7" s="125"/>
      <c r="D7" s="181" t="s">
        <v>107</v>
      </c>
      <c r="E7" s="181"/>
      <c r="F7" s="181"/>
      <c r="G7" s="181"/>
      <c r="H7" s="181"/>
      <c r="I7" s="181"/>
      <c r="J7" s="181"/>
      <c r="N7" s="126"/>
    </row>
    <row r="8" spans="1:14" s="35" customFormat="1" ht="23.25" customHeight="1">
      <c r="A8" s="124"/>
      <c r="C8" s="125"/>
      <c r="D8" s="182" t="s">
        <v>124</v>
      </c>
      <c r="E8" s="182"/>
      <c r="F8" s="182"/>
      <c r="G8" s="127"/>
      <c r="H8" s="183" t="s">
        <v>125</v>
      </c>
      <c r="I8" s="184"/>
      <c r="J8" s="184"/>
      <c r="N8" s="126"/>
    </row>
    <row r="9" spans="1:14" s="35" customFormat="1" ht="23.25" customHeight="1">
      <c r="A9" s="124"/>
      <c r="C9" s="125"/>
      <c r="D9" s="128" t="s">
        <v>218</v>
      </c>
      <c r="E9" s="129"/>
      <c r="F9" s="128" t="s">
        <v>189</v>
      </c>
      <c r="G9" s="127"/>
      <c r="H9" s="128" t="str">
        <f>+D9</f>
        <v>30 กันยายน 2564</v>
      </c>
      <c r="I9" s="129"/>
      <c r="J9" s="128" t="str">
        <f>+F9</f>
        <v>31 ธันวาคม 2563</v>
      </c>
      <c r="N9" s="126"/>
    </row>
    <row r="10" spans="1:14" s="35" customFormat="1" ht="23.25" customHeight="1">
      <c r="A10" s="124"/>
      <c r="B10" s="58"/>
      <c r="C10" s="125"/>
      <c r="D10" s="9" t="s">
        <v>108</v>
      </c>
      <c r="E10" s="129"/>
      <c r="F10" s="129"/>
      <c r="G10" s="127"/>
      <c r="H10" s="9" t="s">
        <v>108</v>
      </c>
      <c r="I10" s="129"/>
      <c r="N10" s="126"/>
    </row>
    <row r="11" spans="1:14" s="35" customFormat="1" ht="23.25" customHeight="1">
      <c r="A11" s="124"/>
      <c r="B11" s="130" t="s">
        <v>5</v>
      </c>
      <c r="C11" s="125"/>
      <c r="D11" s="78" t="s">
        <v>109</v>
      </c>
      <c r="E11" s="129"/>
      <c r="F11" s="175" t="s">
        <v>110</v>
      </c>
      <c r="G11" s="127"/>
      <c r="H11" s="78" t="s">
        <v>109</v>
      </c>
      <c r="I11" s="129"/>
      <c r="J11" s="175" t="s">
        <v>110</v>
      </c>
      <c r="N11" s="126"/>
    </row>
    <row r="12" spans="1:14" ht="23.25" customHeight="1">
      <c r="A12" s="10" t="s">
        <v>1</v>
      </c>
      <c r="D12" s="4"/>
      <c r="F12" s="4"/>
      <c r="G12" s="4"/>
      <c r="H12" s="4"/>
    </row>
    <row r="13" spans="1:14" ht="23.25" customHeight="1">
      <c r="A13" s="11" t="s">
        <v>19</v>
      </c>
      <c r="D13" s="26">
        <v>150389</v>
      </c>
      <c r="E13" s="12"/>
      <c r="F13" s="26">
        <f>71153+100087</f>
        <v>171240</v>
      </c>
      <c r="G13" s="26"/>
      <c r="H13" s="26">
        <v>48373</v>
      </c>
      <c r="J13" s="26">
        <v>53479</v>
      </c>
    </row>
    <row r="14" spans="1:14" s="166" customFormat="1" ht="23.25" hidden="1" customHeight="1">
      <c r="A14" s="164" t="s">
        <v>126</v>
      </c>
      <c r="B14" s="165"/>
      <c r="D14" s="172">
        <v>0</v>
      </c>
      <c r="E14" s="12"/>
      <c r="F14" s="26">
        <v>0</v>
      </c>
      <c r="G14" s="26"/>
      <c r="H14" s="26">
        <v>0</v>
      </c>
      <c r="I14" s="168"/>
      <c r="J14" s="167">
        <v>0</v>
      </c>
    </row>
    <row r="15" spans="1:14" s="166" customFormat="1" ht="23.25" hidden="1" customHeight="1">
      <c r="A15" s="164" t="s">
        <v>180</v>
      </c>
      <c r="B15" s="165"/>
      <c r="D15" s="172"/>
      <c r="E15" s="12"/>
      <c r="F15" s="26">
        <v>0</v>
      </c>
      <c r="G15" s="26"/>
      <c r="H15" s="26"/>
      <c r="I15" s="168"/>
      <c r="J15" s="167">
        <v>0</v>
      </c>
    </row>
    <row r="16" spans="1:14" ht="23.25" customHeight="1">
      <c r="A16" s="11" t="s">
        <v>101</v>
      </c>
      <c r="B16" s="25">
        <v>4</v>
      </c>
      <c r="D16" s="26">
        <v>200836</v>
      </c>
      <c r="E16" s="12"/>
      <c r="F16" s="26">
        <v>209108</v>
      </c>
      <c r="G16" s="26"/>
      <c r="H16" s="26">
        <v>200836</v>
      </c>
      <c r="J16" s="26">
        <v>209108</v>
      </c>
    </row>
    <row r="17" spans="1:11" ht="23.25" customHeight="1">
      <c r="A17" s="11" t="s">
        <v>86</v>
      </c>
      <c r="D17" s="26">
        <v>181375</v>
      </c>
      <c r="E17" s="12"/>
      <c r="F17" s="26">
        <v>150179</v>
      </c>
      <c r="G17" s="26"/>
      <c r="H17" s="26">
        <v>181375</v>
      </c>
      <c r="J17" s="26">
        <v>150179</v>
      </c>
    </row>
    <row r="18" spans="1:11" ht="23.25" hidden="1" customHeight="1">
      <c r="A18" s="11" t="s">
        <v>190</v>
      </c>
      <c r="B18" s="25">
        <v>10</v>
      </c>
      <c r="D18" s="172">
        <v>0</v>
      </c>
      <c r="E18" s="12"/>
      <c r="F18" s="26">
        <v>0</v>
      </c>
      <c r="G18" s="26"/>
      <c r="H18" s="26"/>
      <c r="J18" s="26">
        <v>0</v>
      </c>
    </row>
    <row r="19" spans="1:11" ht="23.25" customHeight="1">
      <c r="A19" s="11" t="s">
        <v>18</v>
      </c>
      <c r="D19" s="26"/>
      <c r="E19" s="12"/>
      <c r="F19" s="26"/>
      <c r="G19" s="26"/>
      <c r="H19" s="26"/>
      <c r="J19" s="26"/>
    </row>
    <row r="20" spans="1:11" ht="23.25" customHeight="1">
      <c r="A20" s="32" t="s">
        <v>93</v>
      </c>
      <c r="D20" s="26">
        <v>10899</v>
      </c>
      <c r="E20" s="12"/>
      <c r="F20" s="26">
        <v>3551</v>
      </c>
      <c r="G20" s="26"/>
      <c r="H20" s="26">
        <v>10899</v>
      </c>
      <c r="J20" s="26">
        <v>3551</v>
      </c>
    </row>
    <row r="21" spans="1:11" ht="23.25" customHeight="1">
      <c r="A21" s="32" t="s">
        <v>85</v>
      </c>
      <c r="D21" s="26">
        <v>5944</v>
      </c>
      <c r="E21" s="12"/>
      <c r="F21" s="26">
        <v>2449</v>
      </c>
      <c r="G21" s="26"/>
      <c r="H21" s="26">
        <v>3757</v>
      </c>
      <c r="J21" s="26">
        <v>1961</v>
      </c>
    </row>
    <row r="22" spans="1:11" ht="23.25" customHeight="1">
      <c r="A22" s="32" t="s">
        <v>82</v>
      </c>
      <c r="D22" s="26">
        <v>3922</v>
      </c>
      <c r="E22" s="12"/>
      <c r="F22" s="26">
        <v>4954</v>
      </c>
      <c r="G22" s="26"/>
      <c r="H22" s="26">
        <v>3919</v>
      </c>
      <c r="J22" s="26">
        <v>4580</v>
      </c>
      <c r="K22" s="12"/>
    </row>
    <row r="23" spans="1:11" ht="23.25" customHeight="1">
      <c r="A23" s="32" t="s">
        <v>195</v>
      </c>
      <c r="B23" s="25">
        <v>3</v>
      </c>
      <c r="D23" s="26">
        <v>1095</v>
      </c>
      <c r="E23" s="12"/>
      <c r="F23" s="26">
        <v>1966</v>
      </c>
      <c r="G23" s="26"/>
      <c r="H23" s="26">
        <v>1078</v>
      </c>
      <c r="J23" s="26">
        <v>1966</v>
      </c>
    </row>
    <row r="24" spans="1:11" ht="23.25" customHeight="1">
      <c r="A24" s="32" t="s">
        <v>83</v>
      </c>
      <c r="D24" s="26">
        <v>6</v>
      </c>
      <c r="E24" s="12"/>
      <c r="F24" s="26">
        <v>1576</v>
      </c>
      <c r="G24" s="26"/>
      <c r="H24" s="26">
        <v>0</v>
      </c>
      <c r="J24" s="26">
        <v>1449</v>
      </c>
    </row>
    <row r="25" spans="1:11" ht="23.25" customHeight="1">
      <c r="A25" s="32" t="s">
        <v>191</v>
      </c>
      <c r="B25" s="25">
        <v>3</v>
      </c>
      <c r="D25" s="26">
        <v>0</v>
      </c>
      <c r="E25" s="12"/>
      <c r="F25" s="26">
        <v>48400</v>
      </c>
      <c r="G25" s="26"/>
      <c r="H25" s="26">
        <v>0</v>
      </c>
      <c r="J25" s="26">
        <v>48400</v>
      </c>
    </row>
    <row r="26" spans="1:11" ht="23.25" customHeight="1">
      <c r="A26" s="14" t="s">
        <v>2</v>
      </c>
      <c r="D26" s="27">
        <f>SUM(D13:D25)</f>
        <v>554466</v>
      </c>
      <c r="E26" s="12"/>
      <c r="F26" s="27">
        <f>SUM(F13:F25)</f>
        <v>593423</v>
      </c>
      <c r="G26" s="31"/>
      <c r="H26" s="27">
        <f>SUM(H13:H25)</f>
        <v>450237</v>
      </c>
      <c r="J26" s="27">
        <f>SUM(J13:J25)</f>
        <v>474673</v>
      </c>
    </row>
    <row r="27" spans="1:11" ht="23.25" customHeight="1">
      <c r="A27" s="14"/>
      <c r="D27" s="4"/>
      <c r="E27" s="12"/>
      <c r="F27" s="15"/>
      <c r="G27" s="15"/>
      <c r="H27" s="15"/>
      <c r="J27" s="12"/>
    </row>
    <row r="28" spans="1:11" ht="23.25" customHeight="1">
      <c r="A28" s="14" t="s">
        <v>3</v>
      </c>
      <c r="D28" s="4"/>
      <c r="E28" s="12"/>
      <c r="F28" s="15"/>
      <c r="G28" s="15"/>
      <c r="H28" s="15"/>
      <c r="J28" s="12"/>
    </row>
    <row r="29" spans="1:11" ht="23.25" customHeight="1">
      <c r="A29" s="11" t="s">
        <v>192</v>
      </c>
      <c r="D29" s="4"/>
      <c r="E29" s="12"/>
      <c r="F29" s="15"/>
      <c r="G29" s="15"/>
      <c r="H29" s="15"/>
      <c r="J29" s="12"/>
    </row>
    <row r="30" spans="1:11" ht="23.25" customHeight="1">
      <c r="A30" s="11" t="s">
        <v>193</v>
      </c>
      <c r="D30" s="26">
        <v>8000</v>
      </c>
      <c r="E30" s="26"/>
      <c r="F30" s="26">
        <v>8179</v>
      </c>
      <c r="G30" s="26"/>
      <c r="H30" s="26">
        <v>8000</v>
      </c>
      <c r="I30" s="26"/>
      <c r="J30" s="26">
        <v>8179</v>
      </c>
    </row>
    <row r="31" spans="1:11" ht="23.25" customHeight="1">
      <c r="A31" s="11" t="s">
        <v>194</v>
      </c>
      <c r="D31" s="26">
        <v>0</v>
      </c>
      <c r="E31" s="26"/>
      <c r="F31" s="26">
        <v>2979</v>
      </c>
      <c r="G31" s="26"/>
      <c r="H31" s="26">
        <v>0</v>
      </c>
      <c r="I31" s="26"/>
      <c r="J31" s="26">
        <v>2979</v>
      </c>
    </row>
    <row r="32" spans="1:11" ht="23.25" customHeight="1">
      <c r="A32" s="11" t="s">
        <v>158</v>
      </c>
      <c r="B32" s="25">
        <v>1</v>
      </c>
      <c r="D32" s="26">
        <v>0</v>
      </c>
      <c r="E32" s="26"/>
      <c r="F32" s="26">
        <v>0</v>
      </c>
      <c r="G32" s="26"/>
      <c r="H32" s="26">
        <v>240000</v>
      </c>
      <c r="I32" s="26"/>
      <c r="J32" s="26">
        <v>100000</v>
      </c>
    </row>
    <row r="33" spans="1:12" ht="23.25" customHeight="1">
      <c r="A33" s="11" t="s">
        <v>34</v>
      </c>
      <c r="D33" s="26">
        <v>229829</v>
      </c>
      <c r="E33" s="26"/>
      <c r="F33" s="26">
        <v>121390</v>
      </c>
      <c r="G33" s="26"/>
      <c r="H33" s="26">
        <f>117550-1615</f>
        <v>115935</v>
      </c>
      <c r="I33" s="26"/>
      <c r="J33" s="26">
        <v>116183</v>
      </c>
    </row>
    <row r="34" spans="1:12" ht="23.25" customHeight="1">
      <c r="A34" s="11" t="s">
        <v>183</v>
      </c>
      <c r="B34" s="25">
        <v>3</v>
      </c>
      <c r="D34" s="26">
        <v>14444</v>
      </c>
      <c r="E34" s="26"/>
      <c r="F34" s="26">
        <v>3057</v>
      </c>
      <c r="G34" s="26"/>
      <c r="H34" s="26">
        <f>12829+1615</f>
        <v>14444</v>
      </c>
      <c r="I34" s="26"/>
      <c r="J34" s="26">
        <v>3057</v>
      </c>
    </row>
    <row r="35" spans="1:12" ht="23.25" customHeight="1">
      <c r="A35" s="11" t="s">
        <v>35</v>
      </c>
      <c r="D35" s="26">
        <v>3852</v>
      </c>
      <c r="E35" s="26"/>
      <c r="F35" s="26">
        <v>3291</v>
      </c>
      <c r="G35" s="26"/>
      <c r="H35" s="26">
        <v>3467</v>
      </c>
      <c r="I35" s="26"/>
      <c r="J35" s="26">
        <v>2874</v>
      </c>
    </row>
    <row r="36" spans="1:12" ht="23.25" customHeight="1">
      <c r="A36" s="11" t="s">
        <v>37</v>
      </c>
      <c r="B36" s="25">
        <v>7</v>
      </c>
      <c r="D36" s="26">
        <v>3572</v>
      </c>
      <c r="E36" s="26"/>
      <c r="F36" s="26">
        <v>2900</v>
      </c>
      <c r="G36" s="26"/>
      <c r="H36" s="26">
        <v>3572</v>
      </c>
      <c r="I36" s="26"/>
      <c r="J36" s="26">
        <v>2900</v>
      </c>
      <c r="K36" s="12"/>
    </row>
    <row r="37" spans="1:12" ht="23.25" customHeight="1">
      <c r="A37" s="11" t="s">
        <v>94</v>
      </c>
      <c r="D37" s="26">
        <v>1182</v>
      </c>
      <c r="E37" s="26"/>
      <c r="F37" s="26">
        <v>1152</v>
      </c>
      <c r="G37" s="26"/>
      <c r="H37" s="26">
        <v>1137</v>
      </c>
      <c r="I37" s="26"/>
      <c r="J37" s="26">
        <v>1137</v>
      </c>
      <c r="L37" s="131"/>
    </row>
    <row r="38" spans="1:12" ht="23.25" customHeight="1">
      <c r="A38" s="14" t="s">
        <v>13</v>
      </c>
      <c r="D38" s="27">
        <f>SUM(D30:D37)</f>
        <v>260879</v>
      </c>
      <c r="E38" s="12"/>
      <c r="F38" s="27">
        <f>SUM(F30:F37)</f>
        <v>142948</v>
      </c>
      <c r="G38" s="31"/>
      <c r="H38" s="27">
        <f>SUM(H30:H37)</f>
        <v>386555</v>
      </c>
      <c r="I38" s="12"/>
      <c r="J38" s="27">
        <f>SUM(J30:J37)</f>
        <v>237309</v>
      </c>
      <c r="K38" s="12"/>
    </row>
    <row r="39" spans="1:12" ht="23.25" customHeight="1">
      <c r="A39" s="14"/>
      <c r="D39" s="4"/>
      <c r="E39" s="12"/>
      <c r="F39" s="15"/>
      <c r="G39" s="15"/>
      <c r="H39" s="4"/>
      <c r="I39" s="12"/>
      <c r="J39" s="15"/>
    </row>
    <row r="40" spans="1:12" ht="23.25" customHeight="1" thickBot="1">
      <c r="A40" s="10" t="s">
        <v>4</v>
      </c>
      <c r="D40" s="29">
        <f>D26+D38</f>
        <v>815345</v>
      </c>
      <c r="E40" s="12"/>
      <c r="F40" s="29">
        <f>F26+F38</f>
        <v>736371</v>
      </c>
      <c r="G40" s="31"/>
      <c r="H40" s="29">
        <f>H26+H38</f>
        <v>836792</v>
      </c>
      <c r="I40" s="12"/>
      <c r="J40" s="29">
        <f>J26+J38</f>
        <v>711982</v>
      </c>
    </row>
    <row r="41" spans="1:12" ht="23.25" customHeight="1" thickTop="1">
      <c r="A41" s="10"/>
      <c r="D41" s="4"/>
      <c r="E41" s="12"/>
      <c r="F41" s="4"/>
      <c r="G41" s="4"/>
      <c r="H41" s="4"/>
      <c r="J41" s="12"/>
    </row>
    <row r="42" spans="1:12" ht="23.25" customHeight="1">
      <c r="A42" s="7" t="s">
        <v>111</v>
      </c>
      <c r="D42" s="4"/>
      <c r="E42" s="12"/>
      <c r="F42" s="4"/>
      <c r="G42" s="4"/>
      <c r="H42" s="4"/>
      <c r="J42" s="12"/>
    </row>
    <row r="43" spans="1:12" ht="23.25" customHeight="1">
      <c r="A43" s="47" t="str">
        <f>A1</f>
        <v>บริษัท เทคโนเมดิคัล จำกัด (มหาชน) และบริษัทย่อย</v>
      </c>
      <c r="D43" s="4"/>
      <c r="J43" s="12"/>
    </row>
    <row r="44" spans="1:12" ht="23.25" customHeight="1">
      <c r="A44" s="10" t="s">
        <v>42</v>
      </c>
      <c r="D44" s="4"/>
      <c r="J44" s="12"/>
    </row>
    <row r="45" spans="1:12" ht="23.25" customHeight="1">
      <c r="A45" s="10" t="str">
        <f>A3</f>
        <v>ณ วันที่ 30 กันยายน 2564 และวันที่ 31 ธันวาคม 2563</v>
      </c>
      <c r="D45" s="4"/>
      <c r="J45" s="12"/>
    </row>
    <row r="46" spans="1:12" ht="23.25" customHeight="1">
      <c r="D46" s="4"/>
      <c r="J46" s="12"/>
    </row>
    <row r="47" spans="1:12" ht="23.25" customHeight="1">
      <c r="A47" s="132" t="s">
        <v>8</v>
      </c>
      <c r="D47" s="4"/>
      <c r="J47" s="12"/>
    </row>
    <row r="48" spans="1:12" ht="23.25" customHeight="1">
      <c r="A48" s="123"/>
      <c r="D48" s="4"/>
      <c r="J48" s="12"/>
    </row>
    <row r="49" spans="1:14" s="35" customFormat="1" ht="23.25" customHeight="1">
      <c r="A49" s="124"/>
      <c r="B49" s="125"/>
      <c r="C49" s="125"/>
      <c r="D49" s="181" t="s">
        <v>107</v>
      </c>
      <c r="E49" s="181"/>
      <c r="F49" s="181"/>
      <c r="G49" s="181"/>
      <c r="H49" s="181"/>
      <c r="I49" s="181"/>
      <c r="J49" s="181"/>
      <c r="N49" s="126"/>
    </row>
    <row r="50" spans="1:14" s="35" customFormat="1" ht="23.25" customHeight="1">
      <c r="A50" s="124"/>
      <c r="C50" s="125"/>
      <c r="D50" s="182" t="s">
        <v>124</v>
      </c>
      <c r="E50" s="182"/>
      <c r="F50" s="182"/>
      <c r="G50" s="127"/>
      <c r="H50" s="183" t="s">
        <v>125</v>
      </c>
      <c r="I50" s="184"/>
      <c r="J50" s="184"/>
      <c r="N50" s="126"/>
    </row>
    <row r="51" spans="1:14" s="35" customFormat="1" ht="23.25" customHeight="1">
      <c r="A51" s="124"/>
      <c r="C51" s="125"/>
      <c r="D51" s="128" t="str">
        <f>+D9</f>
        <v>30 กันยายน 2564</v>
      </c>
      <c r="E51" s="129"/>
      <c r="F51" s="128" t="str">
        <f>+F9</f>
        <v>31 ธันวาคม 2563</v>
      </c>
      <c r="G51" s="127"/>
      <c r="H51" s="128" t="str">
        <f>+H9</f>
        <v>30 กันยายน 2564</v>
      </c>
      <c r="I51" s="129"/>
      <c r="J51" s="128" t="str">
        <f>+J9</f>
        <v>31 ธันวาคม 2563</v>
      </c>
      <c r="N51" s="126"/>
    </row>
    <row r="52" spans="1:14" s="35" customFormat="1" ht="23.25" customHeight="1">
      <c r="A52" s="124"/>
      <c r="B52" s="58"/>
      <c r="C52" s="125"/>
      <c r="D52" s="9" t="s">
        <v>108</v>
      </c>
      <c r="E52" s="129"/>
      <c r="F52" s="129"/>
      <c r="G52" s="127"/>
      <c r="H52" s="9" t="s">
        <v>108</v>
      </c>
      <c r="I52" s="129"/>
      <c r="N52" s="126"/>
    </row>
    <row r="53" spans="1:14" s="35" customFormat="1" ht="23.25" customHeight="1">
      <c r="A53" s="124"/>
      <c r="B53" s="130" t="s">
        <v>5</v>
      </c>
      <c r="C53" s="125"/>
      <c r="D53" s="78" t="s">
        <v>109</v>
      </c>
      <c r="E53" s="129"/>
      <c r="F53" s="175" t="s">
        <v>110</v>
      </c>
      <c r="G53" s="127"/>
      <c r="H53" s="78" t="s">
        <v>109</v>
      </c>
      <c r="I53" s="129"/>
      <c r="J53" s="175" t="s">
        <v>110</v>
      </c>
      <c r="N53" s="126"/>
    </row>
    <row r="54" spans="1:14" ht="23.25" customHeight="1">
      <c r="A54" s="10" t="s">
        <v>12</v>
      </c>
      <c r="D54" s="4"/>
      <c r="F54" s="4"/>
      <c r="G54" s="4"/>
      <c r="H54" s="4"/>
      <c r="J54" s="12"/>
    </row>
    <row r="55" spans="1:14" ht="23.25" customHeight="1">
      <c r="A55" s="16" t="s">
        <v>99</v>
      </c>
      <c r="D55" s="26">
        <v>178223</v>
      </c>
      <c r="E55" s="26"/>
      <c r="F55" s="26">
        <v>156124</v>
      </c>
      <c r="G55" s="26"/>
      <c r="H55" s="26">
        <v>178223</v>
      </c>
      <c r="I55" s="26"/>
      <c r="J55" s="26">
        <v>156124</v>
      </c>
    </row>
    <row r="56" spans="1:14" ht="23.25" customHeight="1">
      <c r="A56" s="11" t="s">
        <v>38</v>
      </c>
      <c r="D56" s="26">
        <v>74154</v>
      </c>
      <c r="E56" s="26"/>
      <c r="F56" s="26">
        <v>48260</v>
      </c>
      <c r="G56" s="26"/>
      <c r="H56" s="26">
        <v>74154</v>
      </c>
      <c r="I56" s="26"/>
      <c r="J56" s="26">
        <v>48260</v>
      </c>
    </row>
    <row r="57" spans="1:14" ht="23.25" customHeight="1">
      <c r="A57" s="11" t="s">
        <v>43</v>
      </c>
      <c r="D57" s="26">
        <v>4471</v>
      </c>
      <c r="E57" s="26"/>
      <c r="F57" s="26">
        <v>13363</v>
      </c>
      <c r="G57" s="26"/>
      <c r="H57" s="26">
        <v>4471</v>
      </c>
      <c r="I57" s="26"/>
      <c r="J57" s="26">
        <v>13363</v>
      </c>
    </row>
    <row r="58" spans="1:14" ht="23.25" customHeight="1">
      <c r="A58" s="51" t="s">
        <v>159</v>
      </c>
      <c r="B58" s="25">
        <v>3</v>
      </c>
      <c r="D58" s="26">
        <v>4117</v>
      </c>
      <c r="E58" s="26"/>
      <c r="F58" s="26">
        <v>1514</v>
      </c>
      <c r="G58" s="26"/>
      <c r="H58" s="26">
        <v>4117</v>
      </c>
      <c r="I58" s="26"/>
      <c r="J58" s="26">
        <v>1514</v>
      </c>
    </row>
    <row r="59" spans="1:14" ht="23.25" customHeight="1">
      <c r="A59" s="51" t="s">
        <v>201</v>
      </c>
      <c r="B59" s="25">
        <v>3</v>
      </c>
      <c r="D59" s="26">
        <v>0</v>
      </c>
      <c r="E59" s="26"/>
      <c r="F59" s="26">
        <v>0</v>
      </c>
      <c r="G59" s="26"/>
      <c r="H59" s="26">
        <v>50000</v>
      </c>
      <c r="I59" s="26"/>
      <c r="J59" s="26">
        <v>0</v>
      </c>
    </row>
    <row r="60" spans="1:14" ht="23.25" customHeight="1">
      <c r="A60" s="11" t="s">
        <v>22</v>
      </c>
      <c r="B60" s="75"/>
      <c r="C60" s="33"/>
      <c r="D60" s="26">
        <v>5686</v>
      </c>
      <c r="E60" s="57"/>
      <c r="F60" s="26">
        <v>3789</v>
      </c>
      <c r="G60" s="26"/>
      <c r="H60" s="26">
        <v>5686</v>
      </c>
      <c r="I60" s="57"/>
      <c r="J60" s="26">
        <v>3789</v>
      </c>
    </row>
    <row r="61" spans="1:14" s="157" customFormat="1" ht="23.25" hidden="1" customHeight="1">
      <c r="A61" s="155" t="s">
        <v>179</v>
      </c>
      <c r="B61" s="156">
        <v>11</v>
      </c>
      <c r="D61" s="26">
        <v>0</v>
      </c>
      <c r="E61" s="26"/>
      <c r="F61" s="26"/>
      <c r="G61" s="26"/>
      <c r="H61" s="26">
        <v>0</v>
      </c>
      <c r="I61" s="158"/>
      <c r="J61" s="158">
        <v>0</v>
      </c>
    </row>
    <row r="62" spans="1:14" ht="23.25" customHeight="1">
      <c r="A62" s="11" t="s">
        <v>44</v>
      </c>
      <c r="B62" s="25" t="s">
        <v>216</v>
      </c>
      <c r="D62" s="26">
        <v>30545</v>
      </c>
      <c r="E62" s="26"/>
      <c r="F62" s="26">
        <v>29568</v>
      </c>
      <c r="G62" s="26"/>
      <c r="H62" s="26">
        <v>30231</v>
      </c>
      <c r="I62" s="26"/>
      <c r="J62" s="26">
        <v>29407</v>
      </c>
      <c r="K62" s="12"/>
    </row>
    <row r="63" spans="1:14" ht="23.25" customHeight="1">
      <c r="A63" s="14" t="s">
        <v>14</v>
      </c>
      <c r="D63" s="27">
        <f>SUM(D55:D62)</f>
        <v>297196</v>
      </c>
      <c r="E63" s="31"/>
      <c r="F63" s="27">
        <f>SUM(F55:F62)</f>
        <v>252618</v>
      </c>
      <c r="G63" s="31"/>
      <c r="H63" s="27">
        <f>SUM(H55:H62)</f>
        <v>346882</v>
      </c>
      <c r="I63" s="31"/>
      <c r="J63" s="27">
        <f>SUM(J55:J62)</f>
        <v>252457</v>
      </c>
    </row>
    <row r="64" spans="1:14" ht="23.25" customHeight="1">
      <c r="A64" s="10"/>
      <c r="D64" s="4"/>
      <c r="E64" s="12"/>
      <c r="F64" s="4"/>
      <c r="G64" s="4"/>
      <c r="H64" s="4"/>
      <c r="J64" s="12"/>
    </row>
    <row r="65" spans="1:11" ht="23.25" customHeight="1">
      <c r="A65" s="14" t="s">
        <v>27</v>
      </c>
      <c r="D65" s="4"/>
      <c r="E65" s="12"/>
      <c r="F65" s="13"/>
      <c r="G65" s="13"/>
      <c r="H65" s="13"/>
      <c r="J65" s="12"/>
    </row>
    <row r="66" spans="1:11" ht="23.25" customHeight="1">
      <c r="A66" s="11" t="s">
        <v>39</v>
      </c>
      <c r="D66" s="26">
        <v>0</v>
      </c>
      <c r="E66" s="26"/>
      <c r="F66" s="26">
        <v>1063</v>
      </c>
      <c r="G66" s="26"/>
      <c r="H66" s="26">
        <v>0</v>
      </c>
      <c r="I66" s="26"/>
      <c r="J66" s="26">
        <v>1063</v>
      </c>
    </row>
    <row r="67" spans="1:11" ht="23.25" hidden="1" customHeight="1">
      <c r="A67" s="11" t="s">
        <v>102</v>
      </c>
      <c r="D67" s="26"/>
      <c r="E67" s="26"/>
      <c r="F67" s="26"/>
      <c r="G67" s="26"/>
      <c r="H67" s="26"/>
      <c r="I67" s="26"/>
      <c r="J67" s="26">
        <v>0</v>
      </c>
    </row>
    <row r="68" spans="1:11" ht="23.25" customHeight="1">
      <c r="A68" s="51" t="s">
        <v>169</v>
      </c>
      <c r="B68" s="25">
        <v>3</v>
      </c>
      <c r="D68" s="26">
        <v>7592</v>
      </c>
      <c r="E68" s="26"/>
      <c r="F68" s="26">
        <v>553</v>
      </c>
      <c r="G68" s="26"/>
      <c r="H68" s="26">
        <v>7592</v>
      </c>
      <c r="I68" s="26"/>
      <c r="J68" s="26">
        <v>553</v>
      </c>
      <c r="K68" s="12"/>
    </row>
    <row r="69" spans="1:11" ht="23.25" customHeight="1">
      <c r="A69" s="11" t="s">
        <v>40</v>
      </c>
      <c r="B69" s="25">
        <v>6</v>
      </c>
      <c r="D69" s="26">
        <v>10311</v>
      </c>
      <c r="E69" s="26"/>
      <c r="F69" s="26">
        <v>9752</v>
      </c>
      <c r="G69" s="26"/>
      <c r="H69" s="26">
        <v>10311</v>
      </c>
      <c r="I69" s="26"/>
      <c r="J69" s="26">
        <v>9752</v>
      </c>
    </row>
    <row r="70" spans="1:11" ht="23.25" customHeight="1">
      <c r="A70" s="11" t="s">
        <v>223</v>
      </c>
      <c r="B70" s="25">
        <v>7</v>
      </c>
      <c r="D70" s="26">
        <v>367</v>
      </c>
      <c r="E70" s="26"/>
      <c r="F70" s="26">
        <v>0</v>
      </c>
      <c r="G70" s="26"/>
      <c r="H70" s="26">
        <v>367</v>
      </c>
      <c r="I70" s="26"/>
      <c r="J70" s="26">
        <v>0</v>
      </c>
      <c r="K70" s="12"/>
    </row>
    <row r="71" spans="1:11" ht="23.25" customHeight="1">
      <c r="A71" s="14" t="s">
        <v>45</v>
      </c>
      <c r="D71" s="27">
        <f>SUM(D66:D70)</f>
        <v>18270</v>
      </c>
      <c r="E71" s="12"/>
      <c r="F71" s="27">
        <f>SUM(F66:F70)</f>
        <v>11368</v>
      </c>
      <c r="G71" s="31"/>
      <c r="H71" s="27">
        <f>SUM(H66:H70)</f>
        <v>18270</v>
      </c>
      <c r="I71" s="12"/>
      <c r="J71" s="27">
        <f>SUM(J66:J70)</f>
        <v>11368</v>
      </c>
    </row>
    <row r="72" spans="1:11" ht="23.25" customHeight="1">
      <c r="A72" s="10"/>
      <c r="D72" s="4"/>
      <c r="E72" s="12"/>
      <c r="F72" s="4"/>
      <c r="G72" s="4"/>
      <c r="H72" s="4"/>
      <c r="I72" s="12"/>
      <c r="J72" s="4"/>
    </row>
    <row r="73" spans="1:11" ht="23.25" customHeight="1">
      <c r="A73" s="17" t="s">
        <v>28</v>
      </c>
      <c r="D73" s="28">
        <f>D63+D71</f>
        <v>315466</v>
      </c>
      <c r="E73" s="12"/>
      <c r="F73" s="28">
        <f>F63+F71</f>
        <v>263986</v>
      </c>
      <c r="G73" s="31"/>
      <c r="H73" s="28">
        <f>H63+H71</f>
        <v>365152</v>
      </c>
      <c r="I73" s="12"/>
      <c r="J73" s="28">
        <f>J63+J71</f>
        <v>263825</v>
      </c>
    </row>
    <row r="74" spans="1:11" ht="23.25" customHeight="1">
      <c r="A74" s="17"/>
      <c r="D74" s="4"/>
      <c r="E74" s="12"/>
      <c r="F74" s="4"/>
      <c r="G74" s="4"/>
      <c r="H74" s="4"/>
      <c r="J74" s="12"/>
    </row>
    <row r="75" spans="1:11" ht="23.25" customHeight="1">
      <c r="A75" s="17"/>
      <c r="D75" s="4"/>
      <c r="E75" s="12"/>
      <c r="F75" s="4"/>
      <c r="G75" s="4"/>
      <c r="H75" s="4"/>
      <c r="J75" s="12"/>
    </row>
    <row r="76" spans="1:11" ht="23.25" customHeight="1">
      <c r="D76" s="4"/>
      <c r="E76" s="12"/>
      <c r="F76" s="4"/>
      <c r="G76" s="4"/>
      <c r="H76" s="4"/>
      <c r="J76" s="12"/>
    </row>
    <row r="77" spans="1:11" ht="23.25" customHeight="1">
      <c r="A77" s="47" t="str">
        <f>A43</f>
        <v>บริษัท เทคโนเมดิคัล จำกัด (มหาชน) และบริษัทย่อย</v>
      </c>
      <c r="D77" s="4"/>
      <c r="J77" s="12"/>
    </row>
    <row r="78" spans="1:11" ht="23.25" customHeight="1">
      <c r="A78" s="10" t="s">
        <v>21</v>
      </c>
      <c r="D78" s="4"/>
      <c r="J78" s="12"/>
    </row>
    <row r="79" spans="1:11" ht="23.25" customHeight="1">
      <c r="A79" s="10" t="str">
        <f>A45</f>
        <v>ณ วันที่ 30 กันยายน 2564 และวันที่ 31 ธันวาคม 2563</v>
      </c>
      <c r="D79" s="4"/>
      <c r="J79" s="12"/>
    </row>
    <row r="80" spans="1:11" ht="23.25" customHeight="1">
      <c r="D80" s="4"/>
      <c r="J80" s="12"/>
    </row>
    <row r="81" spans="1:14" ht="23.25" customHeight="1">
      <c r="A81" s="123" t="s">
        <v>46</v>
      </c>
      <c r="D81" s="4"/>
      <c r="J81" s="12"/>
    </row>
    <row r="82" spans="1:14" ht="23.25" customHeight="1">
      <c r="A82" s="123"/>
      <c r="D82" s="4"/>
      <c r="J82" s="12"/>
    </row>
    <row r="83" spans="1:14" s="35" customFormat="1" ht="23.25" customHeight="1">
      <c r="A83" s="124"/>
      <c r="B83" s="125"/>
      <c r="C83" s="125"/>
      <c r="D83" s="181" t="s">
        <v>107</v>
      </c>
      <c r="E83" s="181"/>
      <c r="F83" s="181"/>
      <c r="G83" s="181"/>
      <c r="H83" s="181"/>
      <c r="I83" s="181"/>
      <c r="J83" s="181"/>
      <c r="N83" s="126"/>
    </row>
    <row r="84" spans="1:14" s="35" customFormat="1" ht="23.25" customHeight="1">
      <c r="A84" s="124"/>
      <c r="C84" s="125"/>
      <c r="D84" s="182" t="s">
        <v>124</v>
      </c>
      <c r="E84" s="182"/>
      <c r="F84" s="182"/>
      <c r="G84" s="127"/>
      <c r="H84" s="183" t="s">
        <v>125</v>
      </c>
      <c r="I84" s="184"/>
      <c r="J84" s="184"/>
      <c r="N84" s="126"/>
    </row>
    <row r="85" spans="1:14" s="35" customFormat="1" ht="23.25" customHeight="1">
      <c r="A85" s="124"/>
      <c r="C85" s="125"/>
      <c r="D85" s="128" t="str">
        <f>+D51</f>
        <v>30 กันยายน 2564</v>
      </c>
      <c r="E85" s="129"/>
      <c r="F85" s="128" t="str">
        <f>+F51</f>
        <v>31 ธันวาคม 2563</v>
      </c>
      <c r="G85" s="127"/>
      <c r="H85" s="128" t="str">
        <f>+H51</f>
        <v>30 กันยายน 2564</v>
      </c>
      <c r="I85" s="129"/>
      <c r="J85" s="128" t="str">
        <f>+J51</f>
        <v>31 ธันวาคม 2563</v>
      </c>
      <c r="N85" s="126"/>
    </row>
    <row r="86" spans="1:14" s="35" customFormat="1" ht="23.25" customHeight="1">
      <c r="A86" s="124"/>
      <c r="B86" s="58"/>
      <c r="C86" s="125"/>
      <c r="D86" s="9" t="s">
        <v>108</v>
      </c>
      <c r="E86" s="129"/>
      <c r="F86" s="129"/>
      <c r="G86" s="127"/>
      <c r="H86" s="9" t="s">
        <v>108</v>
      </c>
      <c r="I86" s="129"/>
      <c r="N86" s="126"/>
    </row>
    <row r="87" spans="1:14" s="35" customFormat="1" ht="23.25" customHeight="1">
      <c r="A87" s="124"/>
      <c r="B87" s="58"/>
      <c r="C87" s="125"/>
      <c r="D87" s="78" t="s">
        <v>109</v>
      </c>
      <c r="E87" s="129"/>
      <c r="F87" s="175" t="s">
        <v>110</v>
      </c>
      <c r="G87" s="127"/>
      <c r="H87" s="78" t="s">
        <v>109</v>
      </c>
      <c r="I87" s="129"/>
      <c r="J87" s="175" t="s">
        <v>110</v>
      </c>
      <c r="N87" s="126"/>
    </row>
    <row r="88" spans="1:14" ht="23.25" customHeight="1">
      <c r="A88" s="10" t="s">
        <v>9</v>
      </c>
      <c r="D88" s="4"/>
      <c r="E88" s="12"/>
      <c r="F88" s="4"/>
      <c r="G88" s="4"/>
      <c r="H88" s="4"/>
      <c r="J88" s="12"/>
    </row>
    <row r="89" spans="1:14" ht="23.25" customHeight="1">
      <c r="A89" s="11" t="s">
        <v>29</v>
      </c>
      <c r="D89" s="18"/>
      <c r="E89" s="19"/>
      <c r="F89" s="18"/>
      <c r="G89" s="18"/>
      <c r="H89" s="18"/>
      <c r="J89" s="12"/>
    </row>
    <row r="90" spans="1:14" ht="23.25" customHeight="1" thickBot="1">
      <c r="A90" s="11" t="s">
        <v>95</v>
      </c>
      <c r="D90" s="29">
        <v>154000</v>
      </c>
      <c r="E90" s="4"/>
      <c r="F90" s="29">
        <v>154000</v>
      </c>
      <c r="G90" s="31"/>
      <c r="H90" s="29">
        <v>154000</v>
      </c>
      <c r="I90" s="4"/>
      <c r="J90" s="29">
        <v>154000</v>
      </c>
    </row>
    <row r="91" spans="1:14" ht="23.25" customHeight="1" thickTop="1">
      <c r="A91" s="11" t="s">
        <v>30</v>
      </c>
      <c r="C91" s="20"/>
      <c r="D91" s="4"/>
      <c r="E91" s="4"/>
      <c r="F91" s="4"/>
      <c r="G91" s="4"/>
      <c r="H91" s="4"/>
      <c r="I91" s="4"/>
      <c r="J91" s="4"/>
    </row>
    <row r="92" spans="1:14" ht="23.25" customHeight="1">
      <c r="A92" s="51" t="s">
        <v>100</v>
      </c>
      <c r="C92" s="20"/>
      <c r="D92" s="26">
        <v>154000</v>
      </c>
      <c r="E92" s="26"/>
      <c r="F92" s="26">
        <v>154000</v>
      </c>
      <c r="G92" s="26"/>
      <c r="H92" s="26">
        <v>154000</v>
      </c>
      <c r="I92" s="26"/>
      <c r="J92" s="26">
        <v>154000</v>
      </c>
    </row>
    <row r="93" spans="1:14" ht="23.25" customHeight="1">
      <c r="A93" s="11" t="s">
        <v>87</v>
      </c>
      <c r="C93" s="20"/>
      <c r="D93" s="26">
        <v>184035</v>
      </c>
      <c r="E93" s="26"/>
      <c r="F93" s="26">
        <v>184035</v>
      </c>
      <c r="G93" s="26"/>
      <c r="H93" s="26">
        <v>184035</v>
      </c>
      <c r="I93" s="26"/>
      <c r="J93" s="26">
        <v>184035</v>
      </c>
    </row>
    <row r="94" spans="1:14" ht="23.25" customHeight="1">
      <c r="A94" s="11" t="s">
        <v>25</v>
      </c>
      <c r="C94" s="20"/>
      <c r="D94" s="26"/>
      <c r="E94" s="26"/>
      <c r="F94" s="26"/>
      <c r="G94" s="26"/>
      <c r="H94" s="26"/>
      <c r="I94" s="26"/>
      <c r="J94" s="26"/>
    </row>
    <row r="95" spans="1:14" ht="23.25" customHeight="1">
      <c r="A95" s="32" t="s">
        <v>80</v>
      </c>
      <c r="C95" s="20"/>
      <c r="D95" s="26">
        <f>+T_SE.Conso!I16</f>
        <v>15010</v>
      </c>
      <c r="E95" s="26"/>
      <c r="F95" s="26">
        <v>15010</v>
      </c>
      <c r="G95" s="26"/>
      <c r="H95" s="26">
        <f>+T_SE.Separate!I15</f>
        <v>15010</v>
      </c>
      <c r="I95" s="26"/>
      <c r="J95" s="26">
        <v>15010</v>
      </c>
    </row>
    <row r="96" spans="1:14" ht="23.25" customHeight="1">
      <c r="A96" s="32" t="s">
        <v>48</v>
      </c>
      <c r="C96" s="20"/>
      <c r="D96" s="26">
        <f>+T_SE.Conso!K16</f>
        <v>87466</v>
      </c>
      <c r="E96" s="26"/>
      <c r="F96" s="26">
        <v>94494</v>
      </c>
      <c r="G96" s="26"/>
      <c r="H96" s="26">
        <v>118595</v>
      </c>
      <c r="I96" s="26"/>
      <c r="J96" s="26">
        <v>95112</v>
      </c>
    </row>
    <row r="97" spans="1:11" ht="23.25" customHeight="1">
      <c r="A97" s="11" t="s">
        <v>170</v>
      </c>
      <c r="C97" s="20"/>
      <c r="D97" s="135">
        <f>SUM(D92:D96)</f>
        <v>440511</v>
      </c>
      <c r="E97" s="4"/>
      <c r="F97" s="135">
        <f>SUM(F92:F96)</f>
        <v>447539</v>
      </c>
      <c r="G97" s="31"/>
      <c r="H97" s="135">
        <f>SUM(H92:H96)</f>
        <v>471640</v>
      </c>
      <c r="I97" s="4"/>
      <c r="J97" s="135">
        <f>SUM(J92:J96)</f>
        <v>448157</v>
      </c>
      <c r="K97" s="12"/>
    </row>
    <row r="98" spans="1:11" ht="23.25" customHeight="1">
      <c r="A98" s="11" t="s">
        <v>164</v>
      </c>
      <c r="C98" s="20"/>
      <c r="D98" s="28">
        <v>59368</v>
      </c>
      <c r="E98" s="4"/>
      <c r="F98" s="31">
        <v>24846</v>
      </c>
      <c r="G98" s="31"/>
      <c r="H98" s="28">
        <v>0</v>
      </c>
      <c r="I98" s="4"/>
      <c r="J98" s="28">
        <v>0</v>
      </c>
      <c r="K98" s="12"/>
    </row>
    <row r="99" spans="1:11" ht="23.25" customHeight="1">
      <c r="A99" s="14" t="s">
        <v>23</v>
      </c>
      <c r="C99" s="20"/>
      <c r="D99" s="44">
        <f>SUM(D97:D98)</f>
        <v>499879</v>
      </c>
      <c r="E99" s="4"/>
      <c r="F99" s="44">
        <f>SUM(F97:F98)</f>
        <v>472385</v>
      </c>
      <c r="G99" s="4"/>
      <c r="H99" s="44">
        <f>SUM(H97:H98)</f>
        <v>471640</v>
      </c>
      <c r="I99" s="4"/>
      <c r="J99" s="44">
        <f>SUM(J97:J98)</f>
        <v>448157</v>
      </c>
    </row>
    <row r="100" spans="1:11" ht="23.25" customHeight="1">
      <c r="A100" s="14"/>
      <c r="C100" s="20"/>
      <c r="D100" s="4"/>
      <c r="E100" s="4"/>
      <c r="F100" s="4"/>
      <c r="G100" s="4"/>
      <c r="H100" s="4"/>
      <c r="I100" s="4"/>
      <c r="J100" s="4"/>
    </row>
    <row r="101" spans="1:11" ht="23.25" customHeight="1" thickBot="1">
      <c r="A101" s="10" t="s">
        <v>10</v>
      </c>
      <c r="C101" s="20"/>
      <c r="D101" s="29">
        <f>D73+D99</f>
        <v>815345</v>
      </c>
      <c r="E101" s="30"/>
      <c r="F101" s="29">
        <f>F73+F99</f>
        <v>736371</v>
      </c>
      <c r="G101" s="31"/>
      <c r="H101" s="29">
        <f>H73+H99</f>
        <v>836792</v>
      </c>
      <c r="I101" s="30"/>
      <c r="J101" s="29">
        <f>J73+J99</f>
        <v>711982</v>
      </c>
      <c r="K101" s="133"/>
    </row>
    <row r="102" spans="1:11" ht="23.25" customHeight="1" thickTop="1">
      <c r="A102" s="10"/>
      <c r="C102" s="20"/>
      <c r="D102" s="4"/>
      <c r="E102" s="12"/>
      <c r="F102" s="4"/>
      <c r="G102" s="4"/>
      <c r="H102" s="4"/>
      <c r="I102" s="134"/>
      <c r="J102" s="133"/>
    </row>
    <row r="103" spans="1:11" ht="23.25" customHeight="1">
      <c r="A103" s="7" t="str">
        <f>A42</f>
        <v>หมายเหตุประกอบงบการเงินแบบย่อเป็นส่วนหนึ่งของงบการเงินนี้</v>
      </c>
      <c r="C103" s="20"/>
      <c r="D103" s="4"/>
      <c r="E103" s="12"/>
      <c r="I103" s="134"/>
      <c r="J103" s="133"/>
    </row>
    <row r="104" spans="1:11" ht="23.25" customHeight="1">
      <c r="C104" s="20"/>
      <c r="D104" s="4"/>
      <c r="E104" s="12"/>
      <c r="I104" s="134"/>
      <c r="J104" s="133"/>
    </row>
    <row r="105" spans="1:11" ht="23.25" customHeight="1">
      <c r="F105" s="24"/>
      <c r="G105" s="24"/>
      <c r="H105" s="24"/>
    </row>
    <row r="106" spans="1:11" ht="23.25" customHeight="1">
      <c r="D106" s="171">
        <f>+D40-D101</f>
        <v>0</v>
      </c>
      <c r="E106" s="4"/>
      <c r="F106" s="4">
        <f>+F40-F101</f>
        <v>0</v>
      </c>
      <c r="G106" s="4"/>
      <c r="H106" s="4">
        <f>+H40-H101</f>
        <v>0</v>
      </c>
      <c r="I106" s="4"/>
      <c r="J106" s="4">
        <f>+J40-J101</f>
        <v>0</v>
      </c>
    </row>
  </sheetData>
  <mergeCells count="9">
    <mergeCell ref="D83:J83"/>
    <mergeCell ref="D84:F84"/>
    <mergeCell ref="H84:J84"/>
    <mergeCell ref="D7:J7"/>
    <mergeCell ref="D8:F8"/>
    <mergeCell ref="H8:J8"/>
    <mergeCell ref="H50:J50"/>
    <mergeCell ref="D49:J49"/>
    <mergeCell ref="D50:F50"/>
  </mergeCells>
  <phoneticPr fontId="0" type="noConversion"/>
  <pageMargins left="0.55000000000000004" right="0.3" top="0.9055118110236221" bottom="0.39370078740157483" header="0.39370078740157483" footer="0.39370078740157483"/>
  <pageSetup paperSize="9" scale="75" firstPageNumber="3" orientation="portrait" useFirstPageNumber="1" r:id="rId1"/>
  <headerFooter alignWithMargins="0">
    <oddFooter>&amp;R&amp;"Angsana New,Regular"&amp;15&amp;P</oddFooter>
  </headerFooter>
  <rowBreaks count="2" manualBreakCount="2">
    <brk id="42" max="16383" man="1"/>
    <brk id="76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K128"/>
  <sheetViews>
    <sheetView view="pageBreakPreview" zoomScaleSheetLayoutView="100" workbookViewId="0">
      <selection activeCell="A4" sqref="A4"/>
    </sheetView>
  </sheetViews>
  <sheetFormatPr defaultColWidth="9" defaultRowHeight="24" customHeight="1"/>
  <cols>
    <col min="1" max="1" width="64" style="7" customWidth="1"/>
    <col min="2" max="2" width="10.85546875" style="7" customWidth="1"/>
    <col min="3" max="3" width="3.140625" style="7" customWidth="1"/>
    <col min="4" max="4" width="15.42578125" style="7" customWidth="1"/>
    <col min="5" max="5" width="2" style="7" customWidth="1"/>
    <col min="6" max="6" width="15.42578125" style="4" customWidth="1"/>
    <col min="7" max="7" width="2" style="7" customWidth="1"/>
    <col min="8" max="8" width="15.42578125" style="7" customWidth="1"/>
    <col min="9" max="9" width="2" style="7" customWidth="1"/>
    <col min="10" max="10" width="15.42578125" style="7" customWidth="1"/>
    <col min="11" max="11" width="6.28515625" style="7" customWidth="1"/>
    <col min="12" max="16384" width="9" style="7"/>
  </cols>
  <sheetData>
    <row r="1" spans="1:11" ht="24" customHeight="1">
      <c r="A1" s="6" t="str">
        <f>+T_SOFP!A1</f>
        <v>บริษัท เทคโนเมดิคัล จำกัด (มหาชน) และบริษัทย่อย</v>
      </c>
      <c r="B1" s="22"/>
      <c r="C1" s="22"/>
      <c r="D1" s="22"/>
      <c r="E1" s="22"/>
      <c r="J1" s="112" t="s">
        <v>108</v>
      </c>
      <c r="K1" s="66"/>
    </row>
    <row r="2" spans="1:11" ht="24" customHeight="1">
      <c r="A2" s="8" t="s">
        <v>84</v>
      </c>
      <c r="B2" s="22"/>
      <c r="C2" s="22"/>
      <c r="D2" s="22"/>
      <c r="E2" s="22"/>
      <c r="J2" s="112" t="s">
        <v>109</v>
      </c>
      <c r="K2" s="66"/>
    </row>
    <row r="3" spans="1:11" ht="24" customHeight="1">
      <c r="A3" s="8" t="s">
        <v>219</v>
      </c>
      <c r="B3" s="22"/>
      <c r="C3" s="22"/>
      <c r="D3" s="22"/>
      <c r="E3" s="22"/>
      <c r="F3" s="23"/>
    </row>
    <row r="4" spans="1:11" ht="24" customHeight="1">
      <c r="A4" s="8"/>
      <c r="B4" s="22"/>
      <c r="C4" s="22"/>
      <c r="D4" s="22"/>
      <c r="E4" s="22"/>
      <c r="F4" s="23"/>
    </row>
    <row r="5" spans="1:11" s="81" customFormat="1" ht="24" customHeight="1">
      <c r="A5" s="79"/>
      <c r="B5" s="80"/>
      <c r="C5" s="80"/>
      <c r="D5" s="185" t="s">
        <v>107</v>
      </c>
      <c r="E5" s="185"/>
      <c r="F5" s="185"/>
      <c r="G5" s="185"/>
      <c r="H5" s="185"/>
      <c r="I5" s="185"/>
      <c r="J5" s="185"/>
      <c r="K5" s="151"/>
    </row>
    <row r="6" spans="1:11" s="81" customFormat="1" ht="24" customHeight="1">
      <c r="A6" s="79"/>
      <c r="B6" s="80"/>
      <c r="C6" s="80"/>
      <c r="D6" s="186" t="s">
        <v>124</v>
      </c>
      <c r="E6" s="186"/>
      <c r="F6" s="186"/>
      <c r="G6" s="82"/>
      <c r="H6" s="187" t="s">
        <v>125</v>
      </c>
      <c r="I6" s="186"/>
      <c r="J6" s="186"/>
      <c r="K6" s="84"/>
    </row>
    <row r="7" spans="1:11" s="81" customFormat="1" ht="24" customHeight="1">
      <c r="A7" s="79"/>
      <c r="B7" s="83" t="s">
        <v>5</v>
      </c>
      <c r="C7" s="80"/>
      <c r="D7" s="169" t="s">
        <v>196</v>
      </c>
      <c r="E7" s="84"/>
      <c r="F7" s="169" t="s">
        <v>127</v>
      </c>
      <c r="G7" s="82"/>
      <c r="H7" s="85" t="str">
        <f>+D7</f>
        <v>2564</v>
      </c>
      <c r="I7" s="84"/>
      <c r="J7" s="169" t="str">
        <f>+F7</f>
        <v>2563</v>
      </c>
      <c r="K7" s="84"/>
    </row>
    <row r="8" spans="1:11" ht="24" customHeight="1">
      <c r="A8" s="10" t="s">
        <v>6</v>
      </c>
      <c r="B8" s="25"/>
      <c r="C8" s="25"/>
      <c r="D8" s="25"/>
      <c r="E8" s="25"/>
      <c r="F8" s="5"/>
      <c r="G8" s="5"/>
    </row>
    <row r="9" spans="1:11" ht="24" customHeight="1">
      <c r="A9" s="11" t="s">
        <v>47</v>
      </c>
      <c r="B9" s="25">
        <v>3</v>
      </c>
      <c r="C9" s="25"/>
      <c r="D9" s="26">
        <v>226686</v>
      </c>
      <c r="E9" s="26"/>
      <c r="F9" s="26">
        <v>168259</v>
      </c>
      <c r="G9" s="26"/>
      <c r="H9" s="26">
        <f>+H65-[1]T_PL!$H$65</f>
        <v>226686</v>
      </c>
      <c r="I9" s="26"/>
      <c r="J9" s="26">
        <v>168259</v>
      </c>
      <c r="K9" s="26"/>
    </row>
    <row r="10" spans="1:11" ht="24" hidden="1" customHeight="1">
      <c r="A10" s="11" t="s">
        <v>207</v>
      </c>
      <c r="B10" s="25">
        <v>3</v>
      </c>
      <c r="C10" s="25"/>
      <c r="D10" s="26">
        <v>0</v>
      </c>
      <c r="E10" s="25"/>
      <c r="F10" s="26">
        <v>0</v>
      </c>
      <c r="G10" s="31"/>
      <c r="H10" s="26">
        <f>+H66-[1]T_PL!$H$66</f>
        <v>0</v>
      </c>
      <c r="I10" s="26"/>
      <c r="J10" s="26">
        <v>0</v>
      </c>
      <c r="K10" s="26"/>
    </row>
    <row r="11" spans="1:11" ht="24" customHeight="1">
      <c r="A11" s="11" t="s">
        <v>15</v>
      </c>
      <c r="B11" s="25"/>
      <c r="C11" s="25"/>
      <c r="D11" s="26">
        <v>472</v>
      </c>
      <c r="E11" s="25"/>
      <c r="F11" s="26">
        <v>209</v>
      </c>
      <c r="G11" s="31"/>
      <c r="H11" s="26">
        <f>+H67-[1]T_PL!$H$67</f>
        <v>338</v>
      </c>
      <c r="I11" s="26"/>
      <c r="J11" s="26">
        <v>119</v>
      </c>
      <c r="K11" s="26"/>
    </row>
    <row r="12" spans="1:11" ht="24" customHeight="1">
      <c r="A12" s="10" t="s">
        <v>17</v>
      </c>
      <c r="B12" s="25"/>
      <c r="C12" s="25"/>
      <c r="D12" s="27">
        <f>SUM(D9:D11)</f>
        <v>227158</v>
      </c>
      <c r="E12" s="25"/>
      <c r="F12" s="27">
        <f>SUM(F9:F11)</f>
        <v>168468</v>
      </c>
      <c r="G12" s="31"/>
      <c r="H12" s="27">
        <f>SUM(H9:H11)</f>
        <v>227024</v>
      </c>
      <c r="I12" s="25"/>
      <c r="J12" s="27">
        <f>SUM(J9:J11)</f>
        <v>168378</v>
      </c>
      <c r="K12" s="31"/>
    </row>
    <row r="13" spans="1:11" ht="17.25" customHeight="1">
      <c r="A13" s="52"/>
      <c r="B13" s="25"/>
      <c r="C13" s="25"/>
      <c r="D13" s="5"/>
      <c r="E13" s="25"/>
      <c r="F13" s="5"/>
      <c r="G13" s="5"/>
      <c r="H13" s="5"/>
      <c r="I13" s="25"/>
      <c r="J13" s="5"/>
      <c r="K13" s="5"/>
    </row>
    <row r="14" spans="1:11" ht="24" customHeight="1">
      <c r="A14" s="10" t="s">
        <v>7</v>
      </c>
      <c r="B14" s="25"/>
      <c r="C14" s="25"/>
      <c r="D14" s="5"/>
      <c r="E14" s="25"/>
      <c r="F14" s="5"/>
      <c r="G14" s="5"/>
      <c r="H14" s="5"/>
      <c r="I14" s="25"/>
      <c r="J14" s="5"/>
      <c r="K14" s="5"/>
    </row>
    <row r="15" spans="1:11" ht="24" customHeight="1">
      <c r="A15" s="11" t="s">
        <v>41</v>
      </c>
      <c r="B15" s="25"/>
      <c r="C15" s="25"/>
      <c r="D15" s="26">
        <v>138157</v>
      </c>
      <c r="E15" s="26"/>
      <c r="F15" s="26">
        <v>106551</v>
      </c>
      <c r="G15" s="26"/>
      <c r="H15" s="26">
        <f>+H71-[1]T_PL!$H$71</f>
        <v>138157</v>
      </c>
      <c r="I15" s="26"/>
      <c r="J15" s="26">
        <v>106551</v>
      </c>
      <c r="K15" s="26"/>
    </row>
    <row r="16" spans="1:11" ht="24" customHeight="1">
      <c r="A16" s="11" t="s">
        <v>96</v>
      </c>
      <c r="B16" s="25"/>
      <c r="C16" s="25"/>
      <c r="D16" s="26">
        <v>24815</v>
      </c>
      <c r="E16" s="25"/>
      <c r="F16" s="26">
        <v>20415</v>
      </c>
      <c r="G16" s="31"/>
      <c r="H16" s="26">
        <f>+H72-[1]T_PL!$H$72</f>
        <v>24815</v>
      </c>
      <c r="I16" s="26"/>
      <c r="J16" s="26">
        <v>20415</v>
      </c>
      <c r="K16" s="26"/>
    </row>
    <row r="17" spans="1:11" ht="24" customHeight="1">
      <c r="A17" s="11" t="s">
        <v>31</v>
      </c>
      <c r="B17" s="25">
        <v>3</v>
      </c>
      <c r="C17" s="25"/>
      <c r="D17" s="26">
        <v>29446</v>
      </c>
      <c r="E17" s="25"/>
      <c r="F17" s="26">
        <v>24862</v>
      </c>
      <c r="G17" s="31"/>
      <c r="H17" s="26">
        <f>+H73-[1]T_PL!$H$73</f>
        <v>28594</v>
      </c>
      <c r="I17" s="26"/>
      <c r="J17" s="26">
        <v>24626</v>
      </c>
      <c r="K17" s="26"/>
    </row>
    <row r="18" spans="1:11" ht="24" customHeight="1">
      <c r="A18" s="11" t="s">
        <v>197</v>
      </c>
      <c r="D18" s="26">
        <v>3741</v>
      </c>
      <c r="E18" s="25"/>
      <c r="F18" s="26">
        <v>1869</v>
      </c>
      <c r="G18" s="31"/>
      <c r="H18" s="26">
        <f>+H74-[1]T_PL!$H$74</f>
        <v>3741</v>
      </c>
      <c r="I18" s="26"/>
      <c r="J18" s="26">
        <v>1869</v>
      </c>
      <c r="K18" s="26"/>
    </row>
    <row r="19" spans="1:11" ht="24" customHeight="1">
      <c r="A19" s="10" t="s">
        <v>16</v>
      </c>
      <c r="B19" s="25"/>
      <c r="C19" s="25"/>
      <c r="D19" s="27">
        <f>SUM(D15:D18)</f>
        <v>196159</v>
      </c>
      <c r="E19" s="25"/>
      <c r="F19" s="27">
        <f>SUM(F15:F18)</f>
        <v>153697</v>
      </c>
      <c r="G19" s="31"/>
      <c r="H19" s="27">
        <f>SUM(H15:H18)</f>
        <v>195307</v>
      </c>
      <c r="I19" s="25"/>
      <c r="J19" s="27">
        <f>SUM(J15:J18)</f>
        <v>153461</v>
      </c>
      <c r="K19" s="31"/>
    </row>
    <row r="20" spans="1:11" ht="17.25" customHeight="1">
      <c r="A20" s="56"/>
      <c r="B20" s="25"/>
      <c r="C20" s="25"/>
      <c r="D20" s="5"/>
      <c r="E20" s="25"/>
      <c r="F20" s="5"/>
      <c r="G20" s="5"/>
      <c r="H20" s="5"/>
      <c r="I20" s="25"/>
      <c r="J20" s="5"/>
      <c r="K20" s="5"/>
    </row>
    <row r="21" spans="1:11" ht="24" customHeight="1">
      <c r="A21" s="14" t="s">
        <v>171</v>
      </c>
      <c r="B21" s="25"/>
      <c r="C21" s="25"/>
      <c r="D21" s="26">
        <f>+D12-D19</f>
        <v>30999</v>
      </c>
      <c r="E21" s="26"/>
      <c r="F21" s="26">
        <f>+F12-F19</f>
        <v>14771</v>
      </c>
      <c r="G21" s="26"/>
      <c r="H21" s="26">
        <f>+H12-H19</f>
        <v>31717</v>
      </c>
      <c r="I21" s="26"/>
      <c r="J21" s="26">
        <f>+J12-J19</f>
        <v>14917</v>
      </c>
      <c r="K21" s="5"/>
    </row>
    <row r="22" spans="1:11" ht="17.25" customHeight="1">
      <c r="A22" s="56"/>
      <c r="B22" s="25"/>
      <c r="C22" s="25"/>
      <c r="D22" s="5"/>
      <c r="E22" s="25"/>
      <c r="F22" s="5"/>
      <c r="G22" s="5"/>
      <c r="H22" s="5"/>
      <c r="I22" s="25"/>
      <c r="J22" s="5"/>
      <c r="K22" s="5"/>
    </row>
    <row r="23" spans="1:11" ht="24" customHeight="1">
      <c r="A23" s="14" t="s">
        <v>32</v>
      </c>
      <c r="B23" s="25">
        <v>3</v>
      </c>
      <c r="C23" s="25"/>
      <c r="D23" s="31">
        <v>1358</v>
      </c>
      <c r="E23" s="31"/>
      <c r="F23" s="31">
        <v>1818</v>
      </c>
      <c r="G23" s="31"/>
      <c r="H23" s="31">
        <f>+H79-[1]T_PL!$H$79</f>
        <v>1491</v>
      </c>
      <c r="I23" s="31"/>
      <c r="J23" s="31">
        <v>1818</v>
      </c>
      <c r="K23" s="31"/>
    </row>
    <row r="24" spans="1:11" ht="17.25" customHeight="1">
      <c r="A24" s="11"/>
      <c r="B24" s="25"/>
      <c r="C24" s="25"/>
      <c r="D24" s="31"/>
      <c r="E24" s="25"/>
      <c r="F24" s="31"/>
      <c r="G24" s="31"/>
      <c r="H24" s="31"/>
      <c r="I24" s="25"/>
      <c r="J24" s="31"/>
      <c r="K24" s="31"/>
    </row>
    <row r="25" spans="1:11" ht="24" customHeight="1">
      <c r="A25" s="14" t="s">
        <v>225</v>
      </c>
      <c r="B25" s="25"/>
      <c r="C25" s="25"/>
      <c r="D25" s="28">
        <v>-846</v>
      </c>
      <c r="E25" s="25"/>
      <c r="F25" s="28">
        <v>-2233</v>
      </c>
      <c r="G25" s="31"/>
      <c r="H25" s="28">
        <f>+H81-[1]T_PL!$H$81</f>
        <v>-846</v>
      </c>
      <c r="I25" s="25"/>
      <c r="J25" s="28">
        <v>-2233</v>
      </c>
      <c r="K25" s="31"/>
    </row>
    <row r="26" spans="1:11" ht="17.25" customHeight="1">
      <c r="A26" s="11"/>
      <c r="B26" s="25"/>
      <c r="C26" s="25"/>
      <c r="D26" s="31"/>
      <c r="E26" s="25"/>
      <c r="F26" s="31"/>
      <c r="G26" s="31"/>
      <c r="H26" s="31"/>
      <c r="I26" s="25"/>
      <c r="J26" s="31"/>
      <c r="K26" s="31"/>
    </row>
    <row r="27" spans="1:11" ht="24" customHeight="1">
      <c r="A27" s="14" t="s">
        <v>51</v>
      </c>
      <c r="B27" s="25"/>
      <c r="C27" s="25"/>
      <c r="D27" s="26">
        <f>+D21-D23-D25</f>
        <v>30487</v>
      </c>
      <c r="E27" s="25"/>
      <c r="F27" s="26">
        <f>+F21-F23-F25</f>
        <v>15186</v>
      </c>
      <c r="G27" s="31"/>
      <c r="H27" s="26">
        <f>+H21-H23-H25</f>
        <v>31072</v>
      </c>
      <c r="I27" s="25"/>
      <c r="J27" s="26">
        <f>+J21-J23-J25</f>
        <v>15332</v>
      </c>
      <c r="K27" s="26"/>
    </row>
    <row r="28" spans="1:11" ht="17.25" customHeight="1">
      <c r="A28" s="56"/>
      <c r="B28" s="25"/>
      <c r="C28" s="25"/>
      <c r="D28" s="26"/>
      <c r="E28" s="25"/>
      <c r="F28" s="26"/>
      <c r="G28" s="31"/>
      <c r="H28" s="26"/>
      <c r="I28" s="25"/>
      <c r="J28" s="26"/>
      <c r="K28" s="26"/>
    </row>
    <row r="29" spans="1:11" ht="24" customHeight="1">
      <c r="A29" s="14" t="s">
        <v>74</v>
      </c>
      <c r="B29" s="25">
        <v>7</v>
      </c>
      <c r="C29" s="25"/>
      <c r="D29" s="28">
        <v>6528</v>
      </c>
      <c r="E29" s="25"/>
      <c r="F29" s="28">
        <v>3184</v>
      </c>
      <c r="G29" s="31"/>
      <c r="H29" s="28">
        <f>+H85-[1]T_PL!$H$85</f>
        <v>6528</v>
      </c>
      <c r="I29" s="25"/>
      <c r="J29" s="28">
        <v>3184</v>
      </c>
      <c r="K29" s="31"/>
    </row>
    <row r="30" spans="1:11" ht="17.25" customHeight="1">
      <c r="A30" s="56"/>
      <c r="B30" s="33"/>
      <c r="D30" s="5"/>
      <c r="E30" s="25"/>
      <c r="F30" s="5"/>
      <c r="G30" s="5"/>
      <c r="H30" s="5"/>
      <c r="J30" s="5"/>
      <c r="K30" s="5"/>
    </row>
    <row r="31" spans="1:11" ht="24" customHeight="1">
      <c r="A31" s="10" t="s">
        <v>119</v>
      </c>
      <c r="D31" s="31">
        <f>D27-D29</f>
        <v>23959</v>
      </c>
      <c r="F31" s="31">
        <f>F27-F29</f>
        <v>12002</v>
      </c>
      <c r="G31" s="5"/>
      <c r="H31" s="31">
        <f>H27-H29</f>
        <v>24544</v>
      </c>
      <c r="J31" s="31">
        <f>J27-J29</f>
        <v>12148</v>
      </c>
      <c r="K31" s="31"/>
    </row>
    <row r="32" spans="1:11" ht="17.25" customHeight="1">
      <c r="A32" s="56"/>
      <c r="D32" s="5"/>
      <c r="F32" s="5"/>
      <c r="G32" s="5"/>
      <c r="H32" s="5"/>
      <c r="J32" s="5"/>
      <c r="K32" s="5"/>
    </row>
    <row r="33" spans="1:11" ht="24" customHeight="1">
      <c r="A33" s="34" t="s">
        <v>120</v>
      </c>
      <c r="D33" s="42">
        <v>0</v>
      </c>
      <c r="E33" s="41"/>
      <c r="F33" s="42">
        <v>0</v>
      </c>
      <c r="G33" s="5"/>
      <c r="H33" s="42">
        <v>0</v>
      </c>
      <c r="I33" s="41"/>
      <c r="J33" s="42">
        <v>0</v>
      </c>
      <c r="K33" s="77"/>
    </row>
    <row r="34" spans="1:11" ht="24" hidden="1" customHeight="1">
      <c r="A34" s="62" t="s">
        <v>173</v>
      </c>
      <c r="D34" s="5"/>
      <c r="F34" s="5"/>
      <c r="G34" s="5"/>
      <c r="H34" s="5"/>
      <c r="J34" s="5"/>
      <c r="K34" s="5"/>
    </row>
    <row r="35" spans="1:11" ht="24" hidden="1" customHeight="1">
      <c r="A35" s="7" t="s">
        <v>90</v>
      </c>
      <c r="D35" s="5"/>
      <c r="F35" s="5"/>
      <c r="G35" s="5"/>
      <c r="H35" s="5"/>
      <c r="J35" s="5"/>
      <c r="K35" s="5"/>
    </row>
    <row r="36" spans="1:11" ht="24" hidden="1" customHeight="1">
      <c r="A36" s="7" t="s">
        <v>91</v>
      </c>
      <c r="D36" s="5"/>
      <c r="F36" s="5"/>
      <c r="G36" s="5"/>
      <c r="H36" s="5"/>
      <c r="J36" s="5"/>
      <c r="K36" s="5"/>
    </row>
    <row r="37" spans="1:11" ht="24" hidden="1" customHeight="1">
      <c r="A37" s="7" t="s">
        <v>115</v>
      </c>
      <c r="B37" s="25"/>
      <c r="K37" s="152"/>
    </row>
    <row r="38" spans="1:11" s="36" customFormat="1" ht="17.25" customHeight="1">
      <c r="A38" s="55"/>
      <c r="B38" s="35"/>
      <c r="C38" s="35"/>
      <c r="D38" s="40"/>
      <c r="E38" s="41"/>
      <c r="F38" s="40"/>
      <c r="G38" s="5"/>
      <c r="H38" s="40"/>
      <c r="I38" s="41"/>
      <c r="J38" s="40"/>
      <c r="K38" s="40"/>
    </row>
    <row r="39" spans="1:11" s="36" customFormat="1" ht="22.5" thickBot="1">
      <c r="A39" s="34" t="s">
        <v>112</v>
      </c>
      <c r="B39" s="35"/>
      <c r="C39" s="35"/>
      <c r="D39" s="43">
        <f>SUM(D31:D36)</f>
        <v>23959</v>
      </c>
      <c r="E39" s="41"/>
      <c r="F39" s="43">
        <f>SUM(F31:F36)</f>
        <v>12002</v>
      </c>
      <c r="G39" s="5"/>
      <c r="H39" s="43">
        <f>SUM(H31:H36)</f>
        <v>24544</v>
      </c>
      <c r="I39" s="41"/>
      <c r="J39" s="43">
        <f>SUM(J31:J36)</f>
        <v>12148</v>
      </c>
      <c r="K39" s="152"/>
    </row>
    <row r="40" spans="1:11" s="36" customFormat="1" ht="17.25" customHeight="1" thickTop="1">
      <c r="A40" s="54"/>
      <c r="B40" s="35"/>
      <c r="C40" s="35"/>
      <c r="D40" s="40"/>
      <c r="E40" s="41"/>
      <c r="F40" s="40"/>
      <c r="G40" s="5"/>
      <c r="H40" s="40"/>
      <c r="I40" s="41"/>
      <c r="J40" s="40"/>
      <c r="K40" s="40"/>
    </row>
    <row r="41" spans="1:11" s="36" customFormat="1" ht="24" customHeight="1">
      <c r="A41" s="34" t="s">
        <v>160</v>
      </c>
      <c r="B41" s="35"/>
      <c r="C41" s="35"/>
      <c r="D41" s="40"/>
      <c r="E41" s="41"/>
      <c r="F41" s="40"/>
      <c r="G41" s="5"/>
      <c r="H41" s="40"/>
      <c r="I41" s="41"/>
      <c r="J41" s="40"/>
      <c r="K41" s="40"/>
    </row>
    <row r="42" spans="1:11" s="36" customFormat="1" ht="24" customHeight="1">
      <c r="A42" s="35" t="s">
        <v>161</v>
      </c>
      <c r="B42" s="25"/>
      <c r="C42" s="35"/>
      <c r="D42" s="31">
        <f>+D44-D43</f>
        <v>24076</v>
      </c>
      <c r="E42" s="41"/>
      <c r="F42" s="31">
        <f>+F44-F43</f>
        <v>12031</v>
      </c>
      <c r="G42" s="5"/>
      <c r="H42" s="31">
        <f>+H44-H43</f>
        <v>24544</v>
      </c>
      <c r="I42" s="41"/>
      <c r="J42" s="31">
        <f>+J44-J43</f>
        <v>12148</v>
      </c>
      <c r="K42" s="31"/>
    </row>
    <row r="43" spans="1:11" s="36" customFormat="1" ht="24" customHeight="1">
      <c r="A43" s="35" t="s">
        <v>162</v>
      </c>
      <c r="B43" s="25"/>
      <c r="C43" s="35"/>
      <c r="D43" s="31">
        <v>-117</v>
      </c>
      <c r="E43" s="41"/>
      <c r="F43" s="31">
        <v>-29</v>
      </c>
      <c r="G43" s="5"/>
      <c r="H43" s="40">
        <v>0</v>
      </c>
      <c r="I43" s="41"/>
      <c r="J43" s="40">
        <v>0</v>
      </c>
      <c r="K43" s="40"/>
    </row>
    <row r="44" spans="1:11" s="36" customFormat="1" ht="24" customHeight="1" thickBot="1">
      <c r="A44" s="10" t="s">
        <v>119</v>
      </c>
      <c r="B44" s="25"/>
      <c r="C44" s="35"/>
      <c r="D44" s="86">
        <f>+D31</f>
        <v>23959</v>
      </c>
      <c r="E44" s="41"/>
      <c r="F44" s="86">
        <f>+F31</f>
        <v>12002</v>
      </c>
      <c r="G44" s="5"/>
      <c r="H44" s="86">
        <f>+H31</f>
        <v>24544</v>
      </c>
      <c r="I44" s="41"/>
      <c r="J44" s="86">
        <f>+J31</f>
        <v>12148</v>
      </c>
      <c r="K44" s="152"/>
    </row>
    <row r="45" spans="1:11" s="36" customFormat="1" ht="17.25" customHeight="1" thickTop="1">
      <c r="A45" s="35"/>
      <c r="B45" s="25"/>
      <c r="C45" s="35"/>
      <c r="D45" s="40"/>
      <c r="E45" s="41"/>
      <c r="F45" s="40"/>
      <c r="G45" s="5"/>
      <c r="H45" s="40"/>
      <c r="I45" s="41"/>
      <c r="J45" s="40"/>
      <c r="K45" s="40"/>
    </row>
    <row r="46" spans="1:11" s="36" customFormat="1" ht="24" customHeight="1">
      <c r="A46" s="34" t="s">
        <v>163</v>
      </c>
      <c r="B46" s="25"/>
      <c r="C46" s="35"/>
      <c r="D46" s="40"/>
      <c r="E46" s="41"/>
      <c r="F46" s="40"/>
      <c r="G46" s="5"/>
      <c r="H46" s="40"/>
      <c r="I46" s="41"/>
      <c r="J46" s="40"/>
      <c r="K46" s="40"/>
    </row>
    <row r="47" spans="1:11" s="36" customFormat="1" ht="24" customHeight="1">
      <c r="A47" s="35" t="s">
        <v>161</v>
      </c>
      <c r="B47" s="25"/>
      <c r="C47" s="35"/>
      <c r="D47" s="31">
        <f>+D49-D48</f>
        <v>24076</v>
      </c>
      <c r="E47" s="31"/>
      <c r="F47" s="31">
        <f>+F49-F48</f>
        <v>12031</v>
      </c>
      <c r="G47" s="31"/>
      <c r="H47" s="31">
        <f>+H49-H48</f>
        <v>24544</v>
      </c>
      <c r="I47" s="31"/>
      <c r="J47" s="31">
        <f>+J49-J48</f>
        <v>12148</v>
      </c>
      <c r="K47" s="31"/>
    </row>
    <row r="48" spans="1:11" s="36" customFormat="1" ht="24" customHeight="1">
      <c r="A48" s="35" t="s">
        <v>162</v>
      </c>
      <c r="B48" s="25"/>
      <c r="C48" s="35"/>
      <c r="D48" s="40">
        <f>+D43</f>
        <v>-117</v>
      </c>
      <c r="E48" s="41"/>
      <c r="F48" s="40">
        <f>+F43</f>
        <v>-29</v>
      </c>
      <c r="G48" s="5"/>
      <c r="H48" s="40">
        <v>0</v>
      </c>
      <c r="I48" s="41"/>
      <c r="J48" s="40">
        <v>0</v>
      </c>
      <c r="K48" s="40"/>
    </row>
    <row r="49" spans="1:11" s="36" customFormat="1" ht="24" customHeight="1" thickBot="1">
      <c r="A49" s="34" t="s">
        <v>112</v>
      </c>
      <c r="B49" s="25"/>
      <c r="C49" s="35"/>
      <c r="D49" s="86">
        <f>+D39</f>
        <v>23959</v>
      </c>
      <c r="E49" s="41"/>
      <c r="F49" s="86">
        <f>+F39</f>
        <v>12002</v>
      </c>
      <c r="G49" s="5"/>
      <c r="H49" s="86">
        <f>+H39</f>
        <v>24544</v>
      </c>
      <c r="I49" s="41"/>
      <c r="J49" s="86">
        <f>+J39</f>
        <v>12148</v>
      </c>
      <c r="K49" s="152"/>
    </row>
    <row r="50" spans="1:11" s="36" customFormat="1" ht="17.25" customHeight="1" thickTop="1">
      <c r="A50" s="35"/>
      <c r="B50" s="25"/>
      <c r="C50" s="35"/>
      <c r="D50" s="40"/>
      <c r="E50" s="41"/>
      <c r="F50" s="40"/>
      <c r="G50" s="5"/>
      <c r="H50" s="40"/>
      <c r="I50" s="41"/>
      <c r="J50" s="40"/>
      <c r="K50" s="40"/>
    </row>
    <row r="51" spans="1:11" s="36" customFormat="1" ht="22.5" thickBot="1">
      <c r="A51" s="37" t="s">
        <v>224</v>
      </c>
      <c r="B51" s="25"/>
      <c r="C51" s="35"/>
      <c r="D51" s="160">
        <f>D42/D53</f>
        <v>7.8168834468165083E-2</v>
      </c>
      <c r="E51" s="161"/>
      <c r="F51" s="160">
        <f>F42/F53</f>
        <v>3.9061689960396002E-2</v>
      </c>
      <c r="G51" s="170"/>
      <c r="H51" s="160">
        <f>H42/H53</f>
        <v>7.9688315051779521E-2</v>
      </c>
      <c r="I51" s="61"/>
      <c r="J51" s="160">
        <f>J42/J53</f>
        <v>3.9441560106299609E-2</v>
      </c>
      <c r="K51" s="153"/>
    </row>
    <row r="52" spans="1:11" s="36" customFormat="1" ht="17.25" customHeight="1" thickTop="1">
      <c r="A52" s="35"/>
      <c r="B52" s="25"/>
      <c r="C52" s="35"/>
      <c r="D52" s="40"/>
      <c r="E52" s="41"/>
      <c r="F52" s="40"/>
      <c r="G52" s="5"/>
      <c r="H52" s="40"/>
      <c r="I52" s="41"/>
      <c r="J52" s="40"/>
      <c r="K52" s="40"/>
    </row>
    <row r="53" spans="1:11" s="68" customFormat="1" ht="22.5" hidden="1" thickBot="1">
      <c r="A53" s="67" t="s">
        <v>75</v>
      </c>
      <c r="B53" s="76">
        <v>17</v>
      </c>
      <c r="D53" s="43">
        <f>307999987/1000</f>
        <v>307999.98700000002</v>
      </c>
      <c r="E53" s="41"/>
      <c r="F53" s="43">
        <f>307999987/1000</f>
        <v>307999.98700000002</v>
      </c>
      <c r="G53" s="5"/>
      <c r="H53" s="43">
        <f>307999987/1000</f>
        <v>307999.98700000002</v>
      </c>
      <c r="I53" s="41"/>
      <c r="J53" s="43">
        <f>307999987/1000</f>
        <v>307999.98700000002</v>
      </c>
      <c r="K53" s="154"/>
    </row>
    <row r="54" spans="1:11" s="68" customFormat="1" ht="21.75" hidden="1">
      <c r="A54" s="72"/>
      <c r="B54" s="35"/>
      <c r="D54" s="7"/>
      <c r="E54" s="7"/>
      <c r="F54" s="4"/>
      <c r="G54" s="5"/>
      <c r="H54" s="7"/>
      <c r="I54" s="7"/>
      <c r="J54" s="7"/>
      <c r="K54" s="71"/>
    </row>
    <row r="55" spans="1:11" ht="24" customHeight="1">
      <c r="A55" s="7" t="s">
        <v>111</v>
      </c>
      <c r="G55" s="5"/>
    </row>
    <row r="56" spans="1:11" ht="24" customHeight="1">
      <c r="G56" s="5"/>
    </row>
    <row r="57" spans="1:11" ht="24" customHeight="1">
      <c r="A57" s="6" t="str">
        <f>A1</f>
        <v>บริษัท เทคโนเมดิคัล จำกัด (มหาชน) และบริษัทย่อย</v>
      </c>
      <c r="B57" s="22"/>
      <c r="C57" s="22"/>
      <c r="D57" s="22"/>
      <c r="E57" s="22"/>
      <c r="J57" s="112" t="s">
        <v>108</v>
      </c>
      <c r="K57" s="66"/>
    </row>
    <row r="58" spans="1:11" ht="24" customHeight="1">
      <c r="A58" s="8" t="s">
        <v>84</v>
      </c>
      <c r="B58" s="22"/>
      <c r="C58" s="22"/>
      <c r="D58" s="22"/>
      <c r="E58" s="22"/>
      <c r="J58" s="112" t="s">
        <v>109</v>
      </c>
      <c r="K58" s="66"/>
    </row>
    <row r="59" spans="1:11" ht="24" customHeight="1">
      <c r="A59" s="8" t="s">
        <v>220</v>
      </c>
      <c r="B59" s="22"/>
      <c r="C59" s="22"/>
      <c r="D59" s="22"/>
      <c r="E59" s="22"/>
      <c r="F59" s="23"/>
    </row>
    <row r="60" spans="1:11" ht="15.6" customHeight="1">
      <c r="A60" s="8"/>
      <c r="B60" s="22"/>
      <c r="C60" s="22"/>
      <c r="D60" s="22"/>
      <c r="E60" s="22"/>
      <c r="F60" s="23"/>
    </row>
    <row r="61" spans="1:11" s="81" customFormat="1" ht="24" customHeight="1">
      <c r="A61" s="79"/>
      <c r="B61" s="80"/>
      <c r="C61" s="80"/>
      <c r="D61" s="185" t="s">
        <v>107</v>
      </c>
      <c r="E61" s="185"/>
      <c r="F61" s="185"/>
      <c r="G61" s="185"/>
      <c r="H61" s="185"/>
      <c r="I61" s="185"/>
      <c r="J61" s="185"/>
      <c r="K61" s="151"/>
    </row>
    <row r="62" spans="1:11" s="81" customFormat="1" ht="24" customHeight="1">
      <c r="A62" s="79"/>
      <c r="B62" s="80"/>
      <c r="C62" s="80"/>
      <c r="D62" s="186" t="s">
        <v>124</v>
      </c>
      <c r="E62" s="186"/>
      <c r="F62" s="186"/>
      <c r="G62" s="82"/>
      <c r="H62" s="187" t="s">
        <v>125</v>
      </c>
      <c r="I62" s="186"/>
      <c r="J62" s="186"/>
      <c r="K62" s="84"/>
    </row>
    <row r="63" spans="1:11" s="81" customFormat="1" ht="24" customHeight="1">
      <c r="A63" s="79"/>
      <c r="B63" s="150" t="s">
        <v>5</v>
      </c>
      <c r="C63" s="80"/>
      <c r="D63" s="169" t="str">
        <f>+D7</f>
        <v>2564</v>
      </c>
      <c r="E63" s="84"/>
      <c r="F63" s="169" t="str">
        <f>+F7</f>
        <v>2563</v>
      </c>
      <c r="G63" s="82"/>
      <c r="H63" s="169" t="str">
        <f>+H7</f>
        <v>2564</v>
      </c>
      <c r="I63" s="84"/>
      <c r="J63" s="169" t="str">
        <f>+J7</f>
        <v>2563</v>
      </c>
      <c r="K63" s="84"/>
    </row>
    <row r="64" spans="1:11" ht="24" customHeight="1">
      <c r="A64" s="10" t="s">
        <v>6</v>
      </c>
      <c r="B64" s="25"/>
      <c r="C64" s="25"/>
      <c r="D64" s="25"/>
      <c r="E64" s="25"/>
      <c r="F64" s="5"/>
      <c r="G64" s="5"/>
    </row>
    <row r="65" spans="1:11" ht="24" customHeight="1">
      <c r="A65" s="11" t="s">
        <v>47</v>
      </c>
      <c r="B65" s="25">
        <v>3</v>
      </c>
      <c r="C65" s="25"/>
      <c r="D65" s="26">
        <v>520265</v>
      </c>
      <c r="E65" s="25"/>
      <c r="F65" s="26">
        <v>477157</v>
      </c>
      <c r="G65" s="31"/>
      <c r="H65" s="26">
        <v>520265</v>
      </c>
      <c r="I65" s="25"/>
      <c r="J65" s="26">
        <v>477157</v>
      </c>
      <c r="K65" s="26"/>
    </row>
    <row r="66" spans="1:11" ht="24" customHeight="1">
      <c r="A66" s="11" t="s">
        <v>207</v>
      </c>
      <c r="B66" s="25">
        <v>3</v>
      </c>
      <c r="C66" s="25"/>
      <c r="D66" s="26">
        <v>0</v>
      </c>
      <c r="E66" s="25"/>
      <c r="F66" s="26">
        <v>0</v>
      </c>
      <c r="G66" s="31"/>
      <c r="H66" s="26">
        <v>28600</v>
      </c>
      <c r="I66" s="25"/>
      <c r="J66" s="26">
        <v>0</v>
      </c>
      <c r="K66" s="26"/>
    </row>
    <row r="67" spans="1:11" ht="24" customHeight="1">
      <c r="A67" s="11" t="s">
        <v>15</v>
      </c>
      <c r="B67" s="25"/>
      <c r="C67" s="25"/>
      <c r="D67" s="26">
        <v>1181</v>
      </c>
      <c r="E67" s="25"/>
      <c r="F67" s="26">
        <v>487</v>
      </c>
      <c r="G67" s="31"/>
      <c r="H67" s="26">
        <f>29473-H66</f>
        <v>873</v>
      </c>
      <c r="I67" s="25"/>
      <c r="J67" s="26">
        <v>295</v>
      </c>
      <c r="K67" s="26"/>
    </row>
    <row r="68" spans="1:11" ht="24" customHeight="1">
      <c r="A68" s="10" t="s">
        <v>17</v>
      </c>
      <c r="B68" s="25"/>
      <c r="C68" s="25"/>
      <c r="D68" s="27">
        <f>SUM(D65:D67)</f>
        <v>521446</v>
      </c>
      <c r="E68" s="25"/>
      <c r="F68" s="27">
        <f>SUM(F65:F67)</f>
        <v>477644</v>
      </c>
      <c r="G68" s="31"/>
      <c r="H68" s="27">
        <f>SUM(H65:H67)</f>
        <v>549738</v>
      </c>
      <c r="I68" s="25"/>
      <c r="J68" s="27">
        <f>SUM(J65:J67)</f>
        <v>477452</v>
      </c>
      <c r="K68" s="31"/>
    </row>
    <row r="69" spans="1:11" ht="16.149999999999999" customHeight="1">
      <c r="A69" s="52"/>
      <c r="B69" s="25"/>
      <c r="C69" s="25"/>
      <c r="D69" s="5"/>
      <c r="E69" s="25"/>
      <c r="F69" s="5"/>
      <c r="G69" s="5"/>
      <c r="H69" s="5"/>
      <c r="I69" s="25"/>
      <c r="J69" s="5"/>
      <c r="K69" s="5"/>
    </row>
    <row r="70" spans="1:11" ht="24" customHeight="1">
      <c r="A70" s="10" t="s">
        <v>7</v>
      </c>
      <c r="B70" s="25"/>
      <c r="C70" s="25"/>
      <c r="D70" s="5"/>
      <c r="E70" s="25"/>
      <c r="F70" s="5"/>
      <c r="G70" s="5"/>
      <c r="H70" s="5"/>
      <c r="I70" s="25"/>
      <c r="J70" s="5"/>
      <c r="K70" s="5"/>
    </row>
    <row r="71" spans="1:11" ht="24" customHeight="1">
      <c r="A71" s="11" t="s">
        <v>41</v>
      </c>
      <c r="B71" s="25"/>
      <c r="C71" s="25"/>
      <c r="D71" s="26">
        <v>319674</v>
      </c>
      <c r="E71" s="25"/>
      <c r="F71" s="26">
        <v>292563</v>
      </c>
      <c r="G71" s="31"/>
      <c r="H71" s="26">
        <v>319674</v>
      </c>
      <c r="I71" s="25"/>
      <c r="J71" s="26">
        <v>292563</v>
      </c>
      <c r="K71" s="26"/>
    </row>
    <row r="72" spans="1:11" ht="24" customHeight="1">
      <c r="A72" s="11" t="s">
        <v>96</v>
      </c>
      <c r="B72" s="25"/>
      <c r="C72" s="25"/>
      <c r="D72" s="26">
        <v>70564</v>
      </c>
      <c r="E72" s="25"/>
      <c r="F72" s="26">
        <v>68809</v>
      </c>
      <c r="G72" s="31"/>
      <c r="H72" s="26">
        <v>70564</v>
      </c>
      <c r="I72" s="25"/>
      <c r="J72" s="26">
        <v>68809</v>
      </c>
      <c r="K72" s="26"/>
    </row>
    <row r="73" spans="1:11" ht="24" customHeight="1">
      <c r="A73" s="11" t="s">
        <v>31</v>
      </c>
      <c r="B73" s="25">
        <v>3</v>
      </c>
      <c r="C73" s="25"/>
      <c r="D73" s="26">
        <v>82647</v>
      </c>
      <c r="E73" s="25"/>
      <c r="F73" s="26">
        <v>71857</v>
      </c>
      <c r="G73" s="31"/>
      <c r="H73" s="26">
        <f>79782+1</f>
        <v>79783</v>
      </c>
      <c r="I73" s="25"/>
      <c r="J73" s="26">
        <v>71475</v>
      </c>
      <c r="K73" s="26"/>
    </row>
    <row r="74" spans="1:11" ht="24" customHeight="1">
      <c r="A74" s="11" t="s">
        <v>197</v>
      </c>
      <c r="B74" s="25"/>
      <c r="C74" s="25"/>
      <c r="D74" s="26">
        <v>6901</v>
      </c>
      <c r="E74" s="25"/>
      <c r="F74" s="26">
        <v>6481</v>
      </c>
      <c r="G74" s="31"/>
      <c r="H74" s="26">
        <v>6901</v>
      </c>
      <c r="I74" s="25"/>
      <c r="J74" s="26">
        <v>6481</v>
      </c>
      <c r="K74" s="26"/>
    </row>
    <row r="75" spans="1:11" ht="24" customHeight="1">
      <c r="A75" s="10" t="s">
        <v>16</v>
      </c>
      <c r="B75" s="25"/>
      <c r="C75" s="25"/>
      <c r="D75" s="27">
        <f>SUM(D71:D74)</f>
        <v>479786</v>
      </c>
      <c r="E75" s="25"/>
      <c r="F75" s="27">
        <f>SUM(F71:F74)</f>
        <v>439710</v>
      </c>
      <c r="G75" s="31"/>
      <c r="H75" s="27">
        <f>SUM(H71:H74)</f>
        <v>476922</v>
      </c>
      <c r="I75" s="25"/>
      <c r="J75" s="27">
        <f>SUM(J71:J74)</f>
        <v>439328</v>
      </c>
      <c r="K75" s="31"/>
    </row>
    <row r="76" spans="1:11" ht="16.149999999999999" customHeight="1">
      <c r="A76" s="56"/>
      <c r="B76" s="25"/>
      <c r="C76" s="25"/>
      <c r="D76" s="5"/>
      <c r="E76" s="25"/>
      <c r="F76" s="5"/>
      <c r="G76" s="5"/>
      <c r="H76" s="5"/>
      <c r="I76" s="25"/>
      <c r="J76" s="5"/>
      <c r="K76" s="5"/>
    </row>
    <row r="77" spans="1:11" ht="24" customHeight="1">
      <c r="A77" s="14" t="s">
        <v>171</v>
      </c>
      <c r="B77" s="25"/>
      <c r="C77" s="25"/>
      <c r="D77" s="31">
        <f>+D68-D75</f>
        <v>41660</v>
      </c>
      <c r="E77" s="25"/>
      <c r="F77" s="31">
        <f>+F68-F75</f>
        <v>37934</v>
      </c>
      <c r="G77" s="31"/>
      <c r="H77" s="31">
        <f>+H68-H75</f>
        <v>72816</v>
      </c>
      <c r="I77" s="25"/>
      <c r="J77" s="31">
        <f>+J68-J75</f>
        <v>38124</v>
      </c>
      <c r="K77" s="5"/>
    </row>
    <row r="78" spans="1:11" ht="16.149999999999999" customHeight="1">
      <c r="A78" s="56"/>
      <c r="B78" s="25"/>
      <c r="C78" s="25"/>
      <c r="D78" s="5"/>
      <c r="E78" s="25"/>
      <c r="F78" s="5"/>
      <c r="G78" s="5"/>
      <c r="H78" s="5"/>
      <c r="I78" s="25"/>
      <c r="J78" s="5"/>
      <c r="K78" s="5"/>
    </row>
    <row r="79" spans="1:11" ht="24" customHeight="1">
      <c r="A79" s="14" t="s">
        <v>32</v>
      </c>
      <c r="B79" s="25">
        <v>3</v>
      </c>
      <c r="C79" s="25"/>
      <c r="D79" s="31">
        <v>3779</v>
      </c>
      <c r="E79" s="25"/>
      <c r="F79" s="31">
        <v>6095</v>
      </c>
      <c r="G79" s="31"/>
      <c r="H79" s="31">
        <v>3946</v>
      </c>
      <c r="I79" s="25"/>
      <c r="J79" s="31">
        <v>6095</v>
      </c>
      <c r="K79" s="31"/>
    </row>
    <row r="80" spans="1:11" ht="16.149999999999999" customHeight="1">
      <c r="A80" s="11"/>
      <c r="B80" s="25"/>
      <c r="C80" s="25"/>
      <c r="D80" s="31"/>
      <c r="E80" s="25"/>
      <c r="F80" s="31"/>
      <c r="G80" s="31"/>
      <c r="H80" s="31"/>
      <c r="I80" s="25"/>
      <c r="J80" s="31"/>
      <c r="K80" s="31"/>
    </row>
    <row r="81" spans="1:11" s="157" customFormat="1" ht="24" customHeight="1">
      <c r="A81" s="14" t="s">
        <v>172</v>
      </c>
      <c r="B81" s="25">
        <v>4</v>
      </c>
      <c r="C81" s="25"/>
      <c r="D81" s="28">
        <v>641</v>
      </c>
      <c r="E81" s="25"/>
      <c r="F81" s="28">
        <v>-6803</v>
      </c>
      <c r="G81" s="31"/>
      <c r="H81" s="28">
        <v>641</v>
      </c>
      <c r="I81" s="25"/>
      <c r="J81" s="28">
        <v>-6803</v>
      </c>
      <c r="K81" s="159"/>
    </row>
    <row r="82" spans="1:11" ht="16.149999999999999" customHeight="1">
      <c r="A82" s="11"/>
      <c r="B82" s="25"/>
      <c r="C82" s="25"/>
      <c r="D82" s="31"/>
      <c r="E82" s="25"/>
      <c r="F82" s="31"/>
      <c r="G82" s="31"/>
      <c r="H82" s="31"/>
      <c r="I82" s="25"/>
      <c r="J82" s="31"/>
      <c r="K82" s="31"/>
    </row>
    <row r="83" spans="1:11" ht="24" customHeight="1">
      <c r="A83" s="14" t="s">
        <v>51</v>
      </c>
      <c r="B83" s="25"/>
      <c r="C83" s="25"/>
      <c r="D83" s="26">
        <f>+D77-D79-D81</f>
        <v>37240</v>
      </c>
      <c r="E83" s="25"/>
      <c r="F83" s="26">
        <f>+F77-F79-F81</f>
        <v>38642</v>
      </c>
      <c r="G83" s="31"/>
      <c r="H83" s="26">
        <f>+H77-H79-H81</f>
        <v>68229</v>
      </c>
      <c r="I83" s="25"/>
      <c r="J83" s="26">
        <f>+J77-J79-J81</f>
        <v>38832</v>
      </c>
      <c r="K83" s="26"/>
    </row>
    <row r="84" spans="1:11" ht="16.149999999999999" customHeight="1">
      <c r="A84" s="56"/>
      <c r="B84" s="25"/>
      <c r="C84" s="25"/>
      <c r="D84" s="26"/>
      <c r="E84" s="25"/>
      <c r="F84" s="26"/>
      <c r="G84" s="31"/>
      <c r="H84" s="26"/>
      <c r="I84" s="25"/>
      <c r="J84" s="26"/>
      <c r="K84" s="26"/>
    </row>
    <row r="85" spans="1:11" ht="24" customHeight="1">
      <c r="A85" s="14" t="s">
        <v>74</v>
      </c>
      <c r="B85" s="25">
        <v>7</v>
      </c>
      <c r="C85" s="25"/>
      <c r="D85" s="28">
        <v>13946</v>
      </c>
      <c r="E85" s="25"/>
      <c r="F85" s="28">
        <v>8299</v>
      </c>
      <c r="G85" s="31"/>
      <c r="H85" s="28">
        <v>13946</v>
      </c>
      <c r="I85" s="25"/>
      <c r="J85" s="28">
        <v>8299</v>
      </c>
      <c r="K85" s="31"/>
    </row>
    <row r="86" spans="1:11" ht="16.149999999999999" customHeight="1">
      <c r="A86" s="56"/>
      <c r="B86" s="33"/>
      <c r="D86" s="5"/>
      <c r="F86" s="5"/>
      <c r="G86" s="5"/>
      <c r="H86" s="5"/>
      <c r="J86" s="5"/>
      <c r="K86" s="5"/>
    </row>
    <row r="87" spans="1:11" ht="24" customHeight="1">
      <c r="A87" s="10" t="s">
        <v>119</v>
      </c>
      <c r="D87" s="31">
        <f>D83-D85</f>
        <v>23294</v>
      </c>
      <c r="F87" s="31">
        <f>F83-F85</f>
        <v>30343</v>
      </c>
      <c r="G87" s="5"/>
      <c r="H87" s="31">
        <f>H83-H85</f>
        <v>54283</v>
      </c>
      <c r="J87" s="31">
        <f>J83-J85</f>
        <v>30533</v>
      </c>
      <c r="K87" s="31"/>
    </row>
    <row r="88" spans="1:11" ht="16.149999999999999" customHeight="1">
      <c r="A88" s="56"/>
      <c r="D88" s="5"/>
      <c r="F88" s="5"/>
      <c r="G88" s="5"/>
      <c r="H88" s="5"/>
      <c r="J88" s="5"/>
      <c r="K88" s="5"/>
    </row>
    <row r="89" spans="1:11" ht="24" customHeight="1">
      <c r="A89" s="34" t="s">
        <v>120</v>
      </c>
      <c r="B89" s="25"/>
      <c r="D89" s="42">
        <v>0</v>
      </c>
      <c r="E89" s="41"/>
      <c r="F89" s="42">
        <v>0</v>
      </c>
      <c r="G89" s="5"/>
      <c r="H89" s="42">
        <v>0</v>
      </c>
      <c r="I89" s="41"/>
      <c r="J89" s="42">
        <v>0</v>
      </c>
      <c r="K89" s="152"/>
    </row>
    <row r="90" spans="1:11" s="36" customFormat="1" ht="16.149999999999999" customHeight="1">
      <c r="A90" s="55"/>
      <c r="B90" s="35"/>
      <c r="C90" s="35"/>
      <c r="D90" s="40"/>
      <c r="E90" s="41"/>
      <c r="F90" s="40"/>
      <c r="G90" s="5"/>
      <c r="H90" s="40"/>
      <c r="I90" s="41"/>
      <c r="J90" s="40"/>
      <c r="K90" s="40"/>
    </row>
    <row r="91" spans="1:11" s="36" customFormat="1" ht="22.5" thickBot="1">
      <c r="A91" s="34" t="s">
        <v>112</v>
      </c>
      <c r="B91" s="35"/>
      <c r="C91" s="35"/>
      <c r="D91" s="43">
        <f>SUM(D87:D89)</f>
        <v>23294</v>
      </c>
      <c r="E91" s="41"/>
      <c r="F91" s="43">
        <f>SUM(F87:F89)</f>
        <v>30343</v>
      </c>
      <c r="G91" s="5"/>
      <c r="H91" s="43">
        <f>SUM(H87:H89)</f>
        <v>54283</v>
      </c>
      <c r="I91" s="41"/>
      <c r="J91" s="43">
        <f>SUM(J87:J89)</f>
        <v>30533</v>
      </c>
      <c r="K91" s="152"/>
    </row>
    <row r="92" spans="1:11" s="36" customFormat="1" ht="16.149999999999999" customHeight="1" thickTop="1">
      <c r="A92" s="54"/>
      <c r="B92" s="35"/>
      <c r="C92" s="35"/>
      <c r="D92" s="40"/>
      <c r="E92" s="41"/>
      <c r="F92" s="40"/>
      <c r="G92" s="5"/>
      <c r="H92" s="40"/>
      <c r="I92" s="41"/>
      <c r="J92" s="40"/>
      <c r="K92" s="40"/>
    </row>
    <row r="93" spans="1:11" s="36" customFormat="1" ht="21.75">
      <c r="A93" s="34" t="s">
        <v>160</v>
      </c>
      <c r="B93" s="35"/>
      <c r="C93" s="35"/>
      <c r="D93" s="40"/>
      <c r="E93" s="41"/>
      <c r="F93" s="40"/>
      <c r="G93" s="5"/>
      <c r="H93" s="40"/>
      <c r="I93" s="41"/>
      <c r="J93" s="40"/>
      <c r="K93" s="40"/>
    </row>
    <row r="94" spans="1:11" s="36" customFormat="1" ht="21.75">
      <c r="A94" s="35" t="s">
        <v>161</v>
      </c>
      <c r="B94" s="25"/>
      <c r="C94" s="35"/>
      <c r="D94" s="31">
        <f>+D96-D95</f>
        <v>23772</v>
      </c>
      <c r="E94" s="41"/>
      <c r="F94" s="31">
        <f>+F96-F95</f>
        <v>30381</v>
      </c>
      <c r="G94" s="5"/>
      <c r="H94" s="31">
        <f>+H96-H95</f>
        <v>54283</v>
      </c>
      <c r="I94" s="41"/>
      <c r="J94" s="31">
        <f>+J96-J95</f>
        <v>30533</v>
      </c>
      <c r="K94" s="31"/>
    </row>
    <row r="95" spans="1:11" s="36" customFormat="1" ht="21.75">
      <c r="A95" s="35" t="s">
        <v>162</v>
      </c>
      <c r="B95" s="25"/>
      <c r="C95" s="35"/>
      <c r="D95" s="40">
        <v>-478</v>
      </c>
      <c r="E95" s="41"/>
      <c r="F95" s="40">
        <v>-38</v>
      </c>
      <c r="G95" s="5"/>
      <c r="H95" s="40">
        <v>0</v>
      </c>
      <c r="I95" s="41"/>
      <c r="J95" s="40">
        <v>0</v>
      </c>
      <c r="K95" s="40"/>
    </row>
    <row r="96" spans="1:11" s="36" customFormat="1" ht="22.5" thickBot="1">
      <c r="A96" s="10" t="s">
        <v>119</v>
      </c>
      <c r="B96" s="25"/>
      <c r="C96" s="35"/>
      <c r="D96" s="86">
        <f>+D87</f>
        <v>23294</v>
      </c>
      <c r="E96" s="41"/>
      <c r="F96" s="86">
        <f>+F87</f>
        <v>30343</v>
      </c>
      <c r="G96" s="5"/>
      <c r="H96" s="86">
        <f>+H87</f>
        <v>54283</v>
      </c>
      <c r="I96" s="41"/>
      <c r="J96" s="86">
        <f>+J87</f>
        <v>30533</v>
      </c>
      <c r="K96" s="152"/>
    </row>
    <row r="97" spans="1:11" s="36" customFormat="1" ht="16.149999999999999" customHeight="1" thickTop="1">
      <c r="A97" s="35"/>
      <c r="B97" s="25"/>
      <c r="C97" s="35"/>
      <c r="D97" s="40"/>
      <c r="E97" s="41"/>
      <c r="F97" s="40"/>
      <c r="G97" s="5"/>
      <c r="H97" s="40"/>
      <c r="I97" s="41"/>
      <c r="J97" s="40"/>
      <c r="K97" s="40"/>
    </row>
    <row r="98" spans="1:11" s="36" customFormat="1" ht="21.75">
      <c r="A98" s="34" t="s">
        <v>163</v>
      </c>
      <c r="B98" s="25"/>
      <c r="C98" s="35"/>
      <c r="D98" s="40"/>
      <c r="E98" s="41"/>
      <c r="F98" s="40"/>
      <c r="G98" s="5"/>
      <c r="H98" s="40"/>
      <c r="I98" s="41"/>
      <c r="J98" s="40"/>
      <c r="K98" s="40"/>
    </row>
    <row r="99" spans="1:11" s="36" customFormat="1" ht="21.75">
      <c r="A99" s="35" t="s">
        <v>161</v>
      </c>
      <c r="B99" s="25"/>
      <c r="C99" s="35"/>
      <c r="D99" s="31">
        <f>+D101-D100</f>
        <v>23772</v>
      </c>
      <c r="E99" s="31"/>
      <c r="F99" s="31">
        <f>+F101-F100</f>
        <v>30381</v>
      </c>
      <c r="G99" s="31"/>
      <c r="H99" s="31">
        <f>+H101-H100</f>
        <v>54283</v>
      </c>
      <c r="I99" s="31"/>
      <c r="J99" s="31">
        <f>+J101-J100</f>
        <v>30533</v>
      </c>
      <c r="K99" s="31"/>
    </row>
    <row r="100" spans="1:11" s="36" customFormat="1" ht="21.75">
      <c r="A100" s="35" t="s">
        <v>162</v>
      </c>
      <c r="B100" s="25"/>
      <c r="C100" s="35"/>
      <c r="D100" s="40">
        <f>+D95</f>
        <v>-478</v>
      </c>
      <c r="E100" s="41"/>
      <c r="F100" s="40">
        <f>+F95</f>
        <v>-38</v>
      </c>
      <c r="G100" s="5"/>
      <c r="H100" s="40">
        <v>0</v>
      </c>
      <c r="I100" s="41"/>
      <c r="J100" s="40">
        <v>0</v>
      </c>
      <c r="K100" s="40"/>
    </row>
    <row r="101" spans="1:11" s="36" customFormat="1" ht="22.5" thickBot="1">
      <c r="A101" s="34" t="s">
        <v>112</v>
      </c>
      <c r="B101" s="25"/>
      <c r="C101" s="35"/>
      <c r="D101" s="86">
        <f>+D91</f>
        <v>23294</v>
      </c>
      <c r="E101" s="41"/>
      <c r="F101" s="86">
        <f>+F91</f>
        <v>30343</v>
      </c>
      <c r="G101" s="5"/>
      <c r="H101" s="86">
        <f>+H91</f>
        <v>54283</v>
      </c>
      <c r="I101" s="41"/>
      <c r="J101" s="86">
        <f>+J91</f>
        <v>30533</v>
      </c>
      <c r="K101" s="152"/>
    </row>
    <row r="102" spans="1:11" s="36" customFormat="1" ht="16.149999999999999" customHeight="1" thickTop="1">
      <c r="A102" s="35"/>
      <c r="B102" s="25"/>
      <c r="C102" s="35"/>
      <c r="D102" s="40"/>
      <c r="E102" s="41"/>
      <c r="F102" s="40"/>
      <c r="G102" s="5"/>
      <c r="H102" s="40"/>
      <c r="I102" s="41"/>
      <c r="J102" s="40"/>
      <c r="K102" s="40"/>
    </row>
    <row r="103" spans="1:11" s="36" customFormat="1" ht="22.5" thickBot="1">
      <c r="A103" s="37" t="s">
        <v>224</v>
      </c>
      <c r="B103" s="25"/>
      <c r="C103" s="35"/>
      <c r="D103" s="160">
        <f>D94/D105</f>
        <v>7.7181821439492454E-2</v>
      </c>
      <c r="E103" s="61"/>
      <c r="F103" s="60">
        <f>F94/F105</f>
        <v>9.8639614552970739E-2</v>
      </c>
      <c r="G103" s="5"/>
      <c r="H103" s="60">
        <f>H94/H105</f>
        <v>0.1762435139323561</v>
      </c>
      <c r="I103" s="61"/>
      <c r="J103" s="60">
        <f>J94/J105</f>
        <v>9.9133121067307053E-2</v>
      </c>
      <c r="K103" s="153"/>
    </row>
    <row r="104" spans="1:11" s="36" customFormat="1" ht="16.149999999999999" customHeight="1" thickTop="1">
      <c r="A104" s="53"/>
      <c r="B104" s="35"/>
      <c r="D104" s="176"/>
      <c r="E104" s="39"/>
      <c r="F104" s="38"/>
      <c r="G104" s="5"/>
      <c r="H104" s="7"/>
      <c r="I104" s="12"/>
      <c r="J104" s="7"/>
      <c r="K104" s="7"/>
    </row>
    <row r="105" spans="1:11" s="68" customFormat="1" ht="22.5" hidden="1" thickBot="1">
      <c r="A105" s="67" t="s">
        <v>75</v>
      </c>
      <c r="B105" s="76">
        <v>17</v>
      </c>
      <c r="D105" s="43">
        <f>307999987/1000</f>
        <v>307999.98700000002</v>
      </c>
      <c r="E105" s="70"/>
      <c r="F105" s="69">
        <f>307999987/1000</f>
        <v>307999.98700000002</v>
      </c>
      <c r="G105" s="5"/>
      <c r="H105" s="69">
        <f>307999987/1000</f>
        <v>307999.98700000002</v>
      </c>
      <c r="I105" s="70"/>
      <c r="J105" s="69">
        <f>307999987/1000</f>
        <v>307999.98700000002</v>
      </c>
      <c r="K105" s="154"/>
    </row>
    <row r="106" spans="1:11" s="68" customFormat="1" ht="21.75" hidden="1">
      <c r="A106" s="72"/>
      <c r="B106" s="35"/>
      <c r="D106" s="7"/>
      <c r="E106" s="71"/>
      <c r="F106" s="73"/>
      <c r="G106" s="5"/>
      <c r="H106" s="71"/>
      <c r="I106" s="71"/>
      <c r="J106" s="71"/>
      <c r="K106" s="71"/>
    </row>
    <row r="107" spans="1:11" ht="21" customHeight="1">
      <c r="A107" s="7" t="s">
        <v>111</v>
      </c>
      <c r="G107" s="5"/>
    </row>
    <row r="109" spans="1:11" ht="24" customHeight="1">
      <c r="A109" s="34"/>
    </row>
    <row r="110" spans="1:11" ht="24" customHeight="1">
      <c r="A110" s="62"/>
    </row>
    <row r="128" spans="1:1" ht="24" customHeight="1">
      <c r="A128" s="7" t="s">
        <v>106</v>
      </c>
    </row>
  </sheetData>
  <mergeCells count="6">
    <mergeCell ref="D61:J61"/>
    <mergeCell ref="D62:F62"/>
    <mergeCell ref="H62:J62"/>
    <mergeCell ref="D5:J5"/>
    <mergeCell ref="D6:F6"/>
    <mergeCell ref="H6:J6"/>
  </mergeCells>
  <pageMargins left="0.55000000000000004" right="0.15748031496062992" top="0.9055118110236221" bottom="0.39370078740157483" header="0.39370078740157483" footer="0.39370078740157483"/>
  <pageSetup paperSize="9" scale="69" firstPageNumber="6" orientation="portrait" useFirstPageNumber="1" r:id="rId1"/>
  <headerFooter alignWithMargins="0">
    <oddFooter>&amp;R&amp;"Angsana New,Regular"&amp;15&amp;P</oddFooter>
  </headerFooter>
  <rowBreaks count="1" manualBreakCount="1">
    <brk id="56" max="9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C64"/>
  <sheetViews>
    <sheetView view="pageBreakPreview" zoomScaleNormal="115" zoomScaleSheetLayoutView="100" workbookViewId="0">
      <selection activeCell="A4" sqref="A4"/>
    </sheetView>
  </sheetViews>
  <sheetFormatPr defaultColWidth="9" defaultRowHeight="24" customHeight="1"/>
  <cols>
    <col min="1" max="1" width="44" style="88" customWidth="1"/>
    <col min="2" max="2" width="1.5703125" style="88" customWidth="1"/>
    <col min="3" max="3" width="9.7109375" style="88" customWidth="1"/>
    <col min="4" max="4" width="1.7109375" style="88" customWidth="1"/>
    <col min="5" max="5" width="13.5703125" style="88" customWidth="1"/>
    <col min="6" max="6" width="1.7109375" style="88" customWidth="1"/>
    <col min="7" max="7" width="13.5703125" style="88" customWidth="1"/>
    <col min="8" max="8" width="1.7109375" style="88" customWidth="1"/>
    <col min="9" max="9" width="13.5703125" style="88" customWidth="1"/>
    <col min="10" max="10" width="1.7109375" style="88" customWidth="1"/>
    <col min="11" max="11" width="13.5703125" style="88" customWidth="1"/>
    <col min="12" max="12" width="1.85546875" style="88" customWidth="1"/>
    <col min="13" max="13" width="18" style="88" hidden="1" customWidth="1"/>
    <col min="14" max="14" width="1.7109375" style="88" hidden="1" customWidth="1"/>
    <col min="15" max="15" width="18.5703125" style="88" hidden="1" customWidth="1"/>
    <col min="16" max="16" width="1.7109375" style="88" hidden="1" customWidth="1"/>
    <col min="17" max="17" width="19.140625" style="88" hidden="1" customWidth="1"/>
    <col min="18" max="18" width="1.7109375" style="88" hidden="1" customWidth="1"/>
    <col min="19" max="19" width="18.140625" style="88" hidden="1" customWidth="1"/>
    <col min="20" max="20" width="1.7109375" style="88" hidden="1" customWidth="1"/>
    <col min="21" max="21" width="14.140625" style="88" hidden="1" customWidth="1"/>
    <col min="22" max="22" width="1.7109375" style="88" hidden="1" customWidth="1"/>
    <col min="23" max="23" width="12.7109375" style="88" hidden="1" customWidth="1"/>
    <col min="24" max="24" width="1.7109375" style="88" hidden="1" customWidth="1"/>
    <col min="25" max="25" width="13.5703125" style="88" customWidth="1"/>
    <col min="26" max="26" width="1.7109375" style="88" customWidth="1"/>
    <col min="27" max="27" width="13.5703125" style="88" customWidth="1"/>
    <col min="28" max="28" width="15" style="88" bestFit="1" customWidth="1"/>
    <col min="29" max="29" width="9.42578125" style="88" bestFit="1" customWidth="1"/>
    <col min="30" max="16384" width="9" style="88"/>
  </cols>
  <sheetData>
    <row r="1" spans="1:29" ht="24" customHeight="1">
      <c r="A1" s="3" t="str">
        <f>+T_SOFP!A1</f>
        <v>บริษัท เทคโนเมดิคัล จำกัด (มหาชน) และบริษัทย่อย</v>
      </c>
      <c r="B1" s="3"/>
      <c r="C1" s="3"/>
      <c r="D1" s="87"/>
      <c r="E1" s="87"/>
      <c r="F1" s="87"/>
      <c r="G1" s="87"/>
      <c r="H1" s="87"/>
      <c r="I1" s="87"/>
      <c r="J1" s="87"/>
      <c r="AA1" s="66" t="s">
        <v>108</v>
      </c>
    </row>
    <row r="2" spans="1:29" ht="24" customHeight="1">
      <c r="A2" s="1" t="s">
        <v>11</v>
      </c>
      <c r="B2" s="1"/>
      <c r="C2" s="1"/>
      <c r="AA2" s="66" t="s">
        <v>109</v>
      </c>
    </row>
    <row r="3" spans="1:29" ht="24" customHeight="1">
      <c r="A3" s="114" t="str">
        <f>T_PL!A59</f>
        <v>สำหรับงวดเก้าเดือนสิ้นสุดวันที่ 30 กันยายน 2564 และ 2563</v>
      </c>
      <c r="B3" s="2"/>
      <c r="C3" s="2"/>
      <c r="D3" s="89"/>
      <c r="E3" s="89"/>
      <c r="F3" s="89"/>
      <c r="G3" s="89"/>
      <c r="H3" s="89"/>
      <c r="I3" s="89"/>
      <c r="J3" s="89"/>
      <c r="K3" s="89"/>
    </row>
    <row r="4" spans="1:29" ht="24" customHeight="1">
      <c r="A4" s="2"/>
      <c r="B4" s="2"/>
      <c r="C4" s="2"/>
      <c r="D4" s="89"/>
      <c r="E4" s="89"/>
      <c r="F4" s="89"/>
      <c r="G4" s="89"/>
      <c r="H4" s="89"/>
      <c r="I4" s="89"/>
      <c r="J4" s="89"/>
      <c r="K4" s="89"/>
    </row>
    <row r="5" spans="1:29" s="90" customFormat="1" ht="24" customHeight="1">
      <c r="C5" s="91"/>
      <c r="D5" s="91"/>
      <c r="E5" s="188" t="s">
        <v>107</v>
      </c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</row>
    <row r="6" spans="1:29" s="92" customFormat="1" ht="24" customHeight="1">
      <c r="A6" s="90"/>
      <c r="B6" s="90"/>
      <c r="C6" s="91"/>
      <c r="D6" s="91"/>
      <c r="E6" s="189" t="s">
        <v>124</v>
      </c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</row>
    <row r="7" spans="1:29" s="92" customFormat="1" ht="24" customHeight="1">
      <c r="C7" s="93"/>
      <c r="D7" s="93"/>
      <c r="F7" s="93"/>
      <c r="H7" s="93"/>
      <c r="I7" s="188" t="s">
        <v>25</v>
      </c>
      <c r="J7" s="188"/>
      <c r="K7" s="188"/>
      <c r="L7" s="93"/>
      <c r="M7" s="93"/>
      <c r="N7" s="93"/>
      <c r="O7" s="93" t="s">
        <v>129</v>
      </c>
      <c r="P7" s="91"/>
      <c r="Q7" s="137" t="s">
        <v>130</v>
      </c>
      <c r="R7" s="137"/>
      <c r="S7" s="93" t="s">
        <v>131</v>
      </c>
      <c r="T7" s="91"/>
      <c r="U7" s="93" t="s">
        <v>132</v>
      </c>
      <c r="V7" s="93"/>
      <c r="W7" s="91"/>
      <c r="X7" s="91"/>
      <c r="Y7" s="136"/>
      <c r="Z7" s="136"/>
    </row>
    <row r="8" spans="1:29" s="92" customFormat="1" ht="24" customHeight="1">
      <c r="C8" s="93"/>
      <c r="D8" s="93"/>
      <c r="E8" s="92" t="s">
        <v>76</v>
      </c>
      <c r="F8" s="93"/>
      <c r="H8" s="93"/>
      <c r="I8" s="92" t="s">
        <v>79</v>
      </c>
      <c r="L8" s="93"/>
      <c r="M8" s="92" t="s">
        <v>129</v>
      </c>
      <c r="N8" s="93"/>
      <c r="O8" s="93" t="s">
        <v>133</v>
      </c>
      <c r="P8" s="93"/>
      <c r="Q8" s="106" t="s">
        <v>134</v>
      </c>
      <c r="R8" s="106"/>
      <c r="S8" s="93" t="s">
        <v>135</v>
      </c>
      <c r="T8" s="93"/>
      <c r="U8" s="93" t="s">
        <v>136</v>
      </c>
      <c r="V8" s="93"/>
      <c r="W8" s="93" t="s">
        <v>137</v>
      </c>
      <c r="X8" s="93"/>
      <c r="Y8" s="93" t="s">
        <v>138</v>
      </c>
      <c r="Z8" s="93"/>
      <c r="AA8" s="92" t="s">
        <v>72</v>
      </c>
    </row>
    <row r="9" spans="1:29" s="92" customFormat="1" ht="24" customHeight="1">
      <c r="C9" s="93"/>
      <c r="D9" s="93"/>
      <c r="E9" s="93" t="s">
        <v>77</v>
      </c>
      <c r="F9" s="93"/>
      <c r="G9" s="93" t="s">
        <v>88</v>
      </c>
      <c r="H9" s="93"/>
      <c r="I9" s="93" t="s">
        <v>139</v>
      </c>
      <c r="J9" s="93"/>
      <c r="K9" s="138" t="s">
        <v>175</v>
      </c>
      <c r="L9" s="93"/>
      <c r="M9" s="93" t="s">
        <v>140</v>
      </c>
      <c r="N9" s="93"/>
      <c r="O9" s="93" t="s">
        <v>141</v>
      </c>
      <c r="P9" s="93"/>
      <c r="Q9" s="137" t="s">
        <v>142</v>
      </c>
      <c r="R9" s="137"/>
      <c r="S9" s="93" t="s">
        <v>143</v>
      </c>
      <c r="T9" s="93"/>
      <c r="U9" s="93" t="s">
        <v>144</v>
      </c>
      <c r="V9" s="93"/>
      <c r="W9" s="93" t="s">
        <v>24</v>
      </c>
      <c r="X9" s="93"/>
      <c r="Y9" s="93" t="s">
        <v>145</v>
      </c>
      <c r="Z9" s="93"/>
      <c r="AA9" s="92" t="s">
        <v>78</v>
      </c>
    </row>
    <row r="10" spans="1:29" s="90" customFormat="1" ht="24" customHeight="1">
      <c r="A10" s="92"/>
      <c r="B10" s="92"/>
      <c r="C10" s="146" t="s">
        <v>5</v>
      </c>
      <c r="D10" s="93"/>
      <c r="E10" s="146" t="s">
        <v>174</v>
      </c>
      <c r="F10" s="93"/>
      <c r="G10" s="94" t="s">
        <v>89</v>
      </c>
      <c r="H10" s="93"/>
      <c r="I10" s="94" t="s">
        <v>146</v>
      </c>
      <c r="J10" s="93"/>
      <c r="K10" s="139" t="s">
        <v>79</v>
      </c>
      <c r="L10" s="93"/>
      <c r="M10" s="94" t="s">
        <v>147</v>
      </c>
      <c r="N10" s="93"/>
      <c r="O10" s="94" t="s">
        <v>148</v>
      </c>
      <c r="P10" s="93"/>
      <c r="Q10" s="139" t="s">
        <v>149</v>
      </c>
      <c r="R10" s="137"/>
      <c r="S10" s="94" t="s">
        <v>150</v>
      </c>
      <c r="T10" s="93"/>
      <c r="U10" s="94" t="s">
        <v>24</v>
      </c>
      <c r="V10" s="93"/>
      <c r="W10" s="94" t="s">
        <v>151</v>
      </c>
      <c r="X10" s="93"/>
      <c r="Y10" s="94" t="s">
        <v>152</v>
      </c>
      <c r="Z10" s="93"/>
      <c r="AA10" s="94" t="s">
        <v>24</v>
      </c>
      <c r="AB10" s="173"/>
      <c r="AC10" s="173"/>
    </row>
    <row r="11" spans="1:29" s="96" customFormat="1" ht="24" customHeight="1">
      <c r="A11" s="95" t="s">
        <v>198</v>
      </c>
      <c r="B11" s="95"/>
      <c r="C11" s="88"/>
      <c r="D11" s="88"/>
      <c r="E11" s="117">
        <v>154000</v>
      </c>
      <c r="F11" s="117"/>
      <c r="G11" s="117">
        <v>184035</v>
      </c>
      <c r="H11" s="117"/>
      <c r="I11" s="117">
        <v>15010</v>
      </c>
      <c r="J11" s="117"/>
      <c r="K11" s="117">
        <v>94494</v>
      </c>
      <c r="L11" s="103"/>
      <c r="M11" s="103"/>
      <c r="N11" s="103"/>
      <c r="O11" s="103"/>
      <c r="P11" s="103"/>
      <c r="Q11" s="103"/>
      <c r="R11" s="103"/>
      <c r="S11" s="103"/>
      <c r="T11" s="103"/>
      <c r="U11" s="103">
        <f>SUM(M11:S11)</f>
        <v>0</v>
      </c>
      <c r="V11" s="103"/>
      <c r="W11" s="103">
        <f>E11+G11+I11+K11+U11</f>
        <v>447539</v>
      </c>
      <c r="X11" s="103"/>
      <c r="Y11" s="103">
        <v>24846</v>
      </c>
      <c r="Z11" s="103"/>
      <c r="AA11" s="103">
        <f>SUM(E11,G11,I11,K11,Y11)</f>
        <v>472385</v>
      </c>
      <c r="AB11" s="174">
        <f>+T_SOFP!F99-AA11</f>
        <v>0</v>
      </c>
      <c r="AC11" s="174"/>
    </row>
    <row r="12" spans="1:29" s="96" customFormat="1" ht="24" customHeight="1">
      <c r="A12" s="88" t="s">
        <v>203</v>
      </c>
      <c r="B12" s="95"/>
      <c r="C12" s="88"/>
      <c r="D12" s="88"/>
      <c r="E12" s="117"/>
      <c r="F12" s="117"/>
      <c r="G12" s="117"/>
      <c r="H12" s="117"/>
      <c r="I12" s="117"/>
      <c r="J12" s="117"/>
      <c r="K12" s="117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74"/>
      <c r="AC12" s="174"/>
    </row>
    <row r="13" spans="1:29" s="96" customFormat="1" ht="24" customHeight="1">
      <c r="A13" s="96" t="s">
        <v>204</v>
      </c>
      <c r="B13" s="95"/>
      <c r="C13" s="147">
        <v>1</v>
      </c>
      <c r="D13" s="88"/>
      <c r="E13" s="117">
        <v>0</v>
      </c>
      <c r="F13" s="117"/>
      <c r="G13" s="117">
        <v>0</v>
      </c>
      <c r="H13" s="117"/>
      <c r="I13" s="117">
        <v>0</v>
      </c>
      <c r="J13" s="117"/>
      <c r="K13" s="117">
        <v>0</v>
      </c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>
        <f t="shared" ref="W13:W14" si="0">E13+G13+I13+K13+U13</f>
        <v>0</v>
      </c>
      <c r="X13" s="103"/>
      <c r="Y13" s="103">
        <v>35000</v>
      </c>
      <c r="Z13" s="103"/>
      <c r="AA13" s="103">
        <f t="shared" ref="AA13:AA16" si="1">SUM(E13,G13,I13,K13,Y13)</f>
        <v>35000</v>
      </c>
      <c r="AB13" s="174"/>
      <c r="AC13" s="174"/>
    </row>
    <row r="14" spans="1:29" s="96" customFormat="1" ht="24" customHeight="1">
      <c r="A14" s="88" t="s">
        <v>182</v>
      </c>
      <c r="B14" s="88"/>
      <c r="C14" s="147">
        <v>10</v>
      </c>
      <c r="D14" s="88"/>
      <c r="E14" s="117">
        <v>0</v>
      </c>
      <c r="F14" s="117"/>
      <c r="G14" s="117">
        <v>0</v>
      </c>
      <c r="H14" s="117"/>
      <c r="I14" s="117">
        <v>0</v>
      </c>
      <c r="J14" s="117"/>
      <c r="K14" s="117">
        <v>-30800</v>
      </c>
      <c r="L14" s="103"/>
      <c r="M14" s="104"/>
      <c r="N14" s="104"/>
      <c r="O14" s="104"/>
      <c r="P14" s="104"/>
      <c r="Q14" s="104"/>
      <c r="R14" s="104"/>
      <c r="S14" s="104"/>
      <c r="T14" s="104"/>
      <c r="U14" s="103"/>
      <c r="V14" s="104"/>
      <c r="W14" s="103">
        <f t="shared" si="0"/>
        <v>-30800</v>
      </c>
      <c r="X14" s="104"/>
      <c r="Y14" s="104">
        <v>0</v>
      </c>
      <c r="Z14" s="103"/>
      <c r="AA14" s="103">
        <f t="shared" si="1"/>
        <v>-30800</v>
      </c>
      <c r="AB14" s="174"/>
      <c r="AC14" s="174"/>
    </row>
    <row r="15" spans="1:29" s="96" customFormat="1" ht="24" customHeight="1">
      <c r="A15" s="88" t="s">
        <v>112</v>
      </c>
      <c r="B15" s="88"/>
      <c r="C15" s="88"/>
      <c r="D15" s="88"/>
      <c r="E15" s="117">
        <v>0</v>
      </c>
      <c r="F15" s="117"/>
      <c r="G15" s="117">
        <v>0</v>
      </c>
      <c r="H15" s="117"/>
      <c r="I15" s="117">
        <v>0</v>
      </c>
      <c r="J15" s="117"/>
      <c r="K15" s="117">
        <f>+T_PL!D94</f>
        <v>23772</v>
      </c>
      <c r="L15" s="103"/>
      <c r="M15" s="104"/>
      <c r="N15" s="104"/>
      <c r="O15" s="104"/>
      <c r="P15" s="104"/>
      <c r="Q15" s="104"/>
      <c r="R15" s="104"/>
      <c r="S15" s="104"/>
      <c r="T15" s="104"/>
      <c r="U15" s="103">
        <f>SUM(M15:S15)</f>
        <v>0</v>
      </c>
      <c r="V15" s="104"/>
      <c r="W15" s="103">
        <f>E15+G15+I15+K15+U15</f>
        <v>23772</v>
      </c>
      <c r="X15" s="104"/>
      <c r="Y15" s="104">
        <f>+T_PL!D95</f>
        <v>-478</v>
      </c>
      <c r="Z15" s="103"/>
      <c r="AA15" s="103">
        <f t="shared" si="1"/>
        <v>23294</v>
      </c>
      <c r="AB15" s="174">
        <f>+T_PL!D96-AA15</f>
        <v>0</v>
      </c>
      <c r="AC15" s="174"/>
    </row>
    <row r="16" spans="1:29" s="96" customFormat="1" ht="24" customHeight="1" thickBot="1">
      <c r="A16" s="95" t="s">
        <v>221</v>
      </c>
      <c r="B16" s="95"/>
      <c r="C16" s="88"/>
      <c r="D16" s="88"/>
      <c r="E16" s="97">
        <f>SUM(E11:E15)</f>
        <v>154000</v>
      </c>
      <c r="F16" s="98"/>
      <c r="G16" s="97">
        <f>SUM(G11:G15)</f>
        <v>184035</v>
      </c>
      <c r="H16" s="98"/>
      <c r="I16" s="97">
        <f>SUM(I11:I15)</f>
        <v>15010</v>
      </c>
      <c r="J16" s="98"/>
      <c r="K16" s="118">
        <f>SUM(K11:K15)</f>
        <v>87466</v>
      </c>
      <c r="L16" s="103"/>
      <c r="M16" s="99">
        <f>SUM(M11:M15)</f>
        <v>0</v>
      </c>
      <c r="N16" s="99"/>
      <c r="O16" s="99">
        <f>SUM(O11:O15)</f>
        <v>0</v>
      </c>
      <c r="P16" s="99"/>
      <c r="Q16" s="99">
        <f>SUM(Q11:Q15)</f>
        <v>0</v>
      </c>
      <c r="R16" s="99"/>
      <c r="S16" s="99">
        <f>SUM(S11:S15)</f>
        <v>0</v>
      </c>
      <c r="T16" s="99"/>
      <c r="U16" s="99">
        <f>SUM(U11:U15)</f>
        <v>0</v>
      </c>
      <c r="V16" s="99"/>
      <c r="W16" s="99">
        <f>SUM(W11:W15)</f>
        <v>440511</v>
      </c>
      <c r="X16" s="99"/>
      <c r="Y16" s="97">
        <f>SUM(Y11:Y15)</f>
        <v>59368</v>
      </c>
      <c r="Z16" s="103"/>
      <c r="AA16" s="99">
        <f t="shared" si="1"/>
        <v>499879</v>
      </c>
      <c r="AB16" s="174">
        <f>+T_SOFP!D99-AA16</f>
        <v>0</v>
      </c>
      <c r="AC16" s="174"/>
    </row>
    <row r="17" spans="1:29" s="90" customFormat="1" ht="24" customHeight="1" thickTop="1">
      <c r="A17" s="92"/>
      <c r="B17" s="92"/>
      <c r="C17" s="93"/>
      <c r="D17" s="93"/>
      <c r="E17" s="93"/>
      <c r="F17" s="93"/>
      <c r="G17" s="93"/>
      <c r="H17" s="93"/>
      <c r="I17" s="93"/>
      <c r="J17" s="93"/>
      <c r="K17" s="177"/>
      <c r="L17" s="93"/>
      <c r="M17" s="93"/>
      <c r="N17" s="93"/>
      <c r="O17" s="93"/>
      <c r="P17" s="93"/>
      <c r="Q17" s="137"/>
      <c r="R17" s="137"/>
      <c r="S17" s="93"/>
      <c r="T17" s="93"/>
      <c r="U17" s="93"/>
      <c r="V17" s="93"/>
      <c r="W17" s="93"/>
      <c r="X17" s="93"/>
      <c r="Y17" s="93"/>
      <c r="Z17" s="93"/>
      <c r="AA17" s="93"/>
      <c r="AB17" s="173"/>
      <c r="AC17" s="173"/>
    </row>
    <row r="18" spans="1:29" s="96" customFormat="1" ht="24" customHeight="1">
      <c r="A18" s="95" t="s">
        <v>123</v>
      </c>
      <c r="B18" s="95"/>
      <c r="C18" s="88"/>
      <c r="D18" s="88"/>
      <c r="E18" s="117">
        <v>154000</v>
      </c>
      <c r="F18" s="117"/>
      <c r="G18" s="117">
        <v>184035</v>
      </c>
      <c r="H18" s="117"/>
      <c r="I18" s="117">
        <v>12920</v>
      </c>
      <c r="J18" s="117"/>
      <c r="K18" s="117">
        <v>95552</v>
      </c>
      <c r="L18" s="103"/>
      <c r="M18" s="103"/>
      <c r="N18" s="103"/>
      <c r="O18" s="103"/>
      <c r="P18" s="103"/>
      <c r="Q18" s="103"/>
      <c r="R18" s="103"/>
      <c r="S18" s="103"/>
      <c r="T18" s="103"/>
      <c r="U18" s="103">
        <f>SUM(M18:S18)</f>
        <v>0</v>
      </c>
      <c r="V18" s="103"/>
      <c r="W18" s="103">
        <f>E18+G18+I18+K18+U18</f>
        <v>446507</v>
      </c>
      <c r="X18" s="103"/>
      <c r="Y18" s="103">
        <v>0</v>
      </c>
      <c r="Z18" s="103"/>
      <c r="AA18" s="103">
        <f>SUM(E18,G18,I18,K18,Y18)</f>
        <v>446507</v>
      </c>
      <c r="AB18" s="174"/>
      <c r="AC18" s="174"/>
    </row>
    <row r="19" spans="1:29" s="96" customFormat="1" ht="24" customHeight="1">
      <c r="A19" s="88" t="s">
        <v>203</v>
      </c>
      <c r="B19" s="95"/>
      <c r="C19" s="88"/>
      <c r="D19" s="88"/>
      <c r="E19" s="117"/>
      <c r="F19" s="117"/>
      <c r="G19" s="117"/>
      <c r="H19" s="117"/>
      <c r="I19" s="117"/>
      <c r="J19" s="117"/>
      <c r="K19" s="117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103"/>
      <c r="AA19" s="103"/>
    </row>
    <row r="20" spans="1:29" s="96" customFormat="1" ht="24" customHeight="1">
      <c r="A20" s="88" t="s">
        <v>205</v>
      </c>
      <c r="B20" s="95"/>
      <c r="C20" s="147"/>
      <c r="D20" s="88"/>
      <c r="E20" s="117">
        <v>0</v>
      </c>
      <c r="F20" s="117"/>
      <c r="G20" s="117">
        <v>0</v>
      </c>
      <c r="H20" s="117"/>
      <c r="I20" s="117">
        <v>0</v>
      </c>
      <c r="J20" s="117"/>
      <c r="K20" s="117">
        <v>0</v>
      </c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>
        <f t="shared" ref="W20:W21" si="2">E20+G20+I20+K20+U20</f>
        <v>0</v>
      </c>
      <c r="X20" s="103"/>
      <c r="Y20" s="103">
        <v>25000</v>
      </c>
      <c r="Z20" s="103"/>
      <c r="AA20" s="103">
        <f t="shared" ref="AA20:AA22" si="3">SUM(E20,G20,I20,K20,Y20)</f>
        <v>25000</v>
      </c>
    </row>
    <row r="21" spans="1:29" s="96" customFormat="1" ht="24" customHeight="1">
      <c r="A21" s="88" t="s">
        <v>181</v>
      </c>
      <c r="B21" s="88"/>
      <c r="C21" s="147">
        <v>10</v>
      </c>
      <c r="D21" s="88"/>
      <c r="E21" s="117">
        <v>0</v>
      </c>
      <c r="F21" s="117"/>
      <c r="G21" s="117">
        <v>0</v>
      </c>
      <c r="H21" s="117"/>
      <c r="I21" s="117">
        <v>0</v>
      </c>
      <c r="J21" s="117"/>
      <c r="K21" s="117">
        <v>-40040</v>
      </c>
      <c r="L21" s="103"/>
      <c r="M21" s="104"/>
      <c r="N21" s="104"/>
      <c r="O21" s="104"/>
      <c r="P21" s="104"/>
      <c r="Q21" s="104"/>
      <c r="R21" s="104"/>
      <c r="S21" s="104"/>
      <c r="T21" s="104"/>
      <c r="U21" s="103"/>
      <c r="V21" s="104"/>
      <c r="W21" s="103">
        <f t="shared" si="2"/>
        <v>-40040</v>
      </c>
      <c r="X21" s="104"/>
      <c r="Y21" s="104">
        <v>0</v>
      </c>
      <c r="Z21" s="103"/>
      <c r="AA21" s="103">
        <f t="shared" si="3"/>
        <v>-40040</v>
      </c>
    </row>
    <row r="22" spans="1:29" s="96" customFormat="1" ht="24" customHeight="1">
      <c r="A22" s="88" t="s">
        <v>112</v>
      </c>
      <c r="B22" s="88"/>
      <c r="C22" s="88"/>
      <c r="D22" s="88"/>
      <c r="E22" s="117">
        <v>0</v>
      </c>
      <c r="F22" s="117"/>
      <c r="G22" s="117">
        <v>0</v>
      </c>
      <c r="H22" s="117"/>
      <c r="I22" s="117">
        <v>0</v>
      </c>
      <c r="J22" s="117"/>
      <c r="K22" s="117">
        <f>T_PL!F99</f>
        <v>30381</v>
      </c>
      <c r="L22" s="103"/>
      <c r="M22" s="104"/>
      <c r="N22" s="104"/>
      <c r="O22" s="104"/>
      <c r="P22" s="104"/>
      <c r="Q22" s="104"/>
      <c r="R22" s="104"/>
      <c r="S22" s="104"/>
      <c r="T22" s="104"/>
      <c r="U22" s="103">
        <f>SUM(M22:S22)</f>
        <v>0</v>
      </c>
      <c r="V22" s="104"/>
      <c r="W22" s="103">
        <f>E22+G22+I22+K22+U22</f>
        <v>30381</v>
      </c>
      <c r="X22" s="104"/>
      <c r="Y22" s="104">
        <f>T_PL!F100</f>
        <v>-38</v>
      </c>
      <c r="Z22" s="103"/>
      <c r="AA22" s="103">
        <f t="shared" si="3"/>
        <v>30343</v>
      </c>
    </row>
    <row r="23" spans="1:29" s="96" customFormat="1" ht="24" customHeight="1" thickBot="1">
      <c r="A23" s="95" t="s">
        <v>222</v>
      </c>
      <c r="B23" s="95"/>
      <c r="C23" s="88"/>
      <c r="D23" s="88"/>
      <c r="E23" s="97">
        <f>SUM(E18:E22)</f>
        <v>154000</v>
      </c>
      <c r="F23" s="98"/>
      <c r="G23" s="97">
        <f>SUM(G18:G22)</f>
        <v>184035</v>
      </c>
      <c r="H23" s="98"/>
      <c r="I23" s="97">
        <f>SUM(I18:I22)</f>
        <v>12920</v>
      </c>
      <c r="J23" s="98"/>
      <c r="K23" s="97">
        <f>SUM(K18:K22)</f>
        <v>85893</v>
      </c>
      <c r="L23" s="103"/>
      <c r="M23" s="99">
        <f>SUM(M18:M22)</f>
        <v>0</v>
      </c>
      <c r="N23" s="99"/>
      <c r="O23" s="99">
        <f>SUM(O18:O22)</f>
        <v>0</v>
      </c>
      <c r="P23" s="99"/>
      <c r="Q23" s="99">
        <f>SUM(Q18:Q22)</f>
        <v>0</v>
      </c>
      <c r="R23" s="99"/>
      <c r="S23" s="99">
        <f>SUM(S18:S22)</f>
        <v>0</v>
      </c>
      <c r="T23" s="99"/>
      <c r="U23" s="99">
        <f>SUM(U18:U22)</f>
        <v>0</v>
      </c>
      <c r="V23" s="99"/>
      <c r="W23" s="99">
        <f>SUM(W18:W22)</f>
        <v>436848</v>
      </c>
      <c r="X23" s="99"/>
      <c r="Y23" s="97">
        <f>SUM(Y18:Y22)</f>
        <v>24962</v>
      </c>
      <c r="Z23" s="103"/>
      <c r="AA23" s="99">
        <f>SUM(E23,G23,I23,K23,Y23)</f>
        <v>461810</v>
      </c>
    </row>
    <row r="24" spans="1:29" s="96" customFormat="1" ht="24" customHeight="1" thickTop="1">
      <c r="A24" s="88"/>
      <c r="B24" s="88"/>
      <c r="C24" s="88"/>
      <c r="D24" s="88"/>
      <c r="E24" s="100"/>
      <c r="F24" s="101"/>
      <c r="G24" s="100"/>
      <c r="H24" s="101"/>
      <c r="I24" s="100"/>
      <c r="J24" s="101"/>
      <c r="K24" s="100"/>
      <c r="L24" s="103"/>
      <c r="M24" s="102"/>
      <c r="N24" s="102"/>
      <c r="O24" s="102"/>
      <c r="P24" s="102"/>
      <c r="Q24" s="102"/>
      <c r="R24" s="102"/>
      <c r="S24" s="102"/>
      <c r="T24" s="102"/>
      <c r="U24" s="102"/>
      <c r="V24" s="102"/>
      <c r="W24" s="102"/>
      <c r="X24" s="102"/>
      <c r="Y24" s="102"/>
      <c r="Z24" s="102"/>
      <c r="AA24" s="102"/>
    </row>
    <row r="25" spans="1:29" s="96" customFormat="1" ht="24" hidden="1" customHeight="1">
      <c r="A25" s="95" t="s">
        <v>113</v>
      </c>
      <c r="B25" s="95"/>
      <c r="C25" s="88"/>
      <c r="D25" s="88"/>
      <c r="E25" s="98"/>
      <c r="F25" s="98"/>
      <c r="G25" s="98"/>
      <c r="H25" s="98"/>
      <c r="I25" s="98"/>
      <c r="J25" s="98"/>
      <c r="K25" s="98"/>
      <c r="L25" s="103"/>
      <c r="M25" s="103">
        <v>0</v>
      </c>
      <c r="N25" s="103"/>
      <c r="O25" s="103">
        <v>0</v>
      </c>
      <c r="P25" s="103"/>
      <c r="Q25" s="103">
        <v>0</v>
      </c>
      <c r="R25" s="103"/>
      <c r="S25" s="103">
        <v>0</v>
      </c>
      <c r="T25" s="103"/>
      <c r="U25" s="103">
        <f>SUM(M25:S25)</f>
        <v>0</v>
      </c>
      <c r="V25" s="103"/>
      <c r="W25" s="103">
        <f>E25+G25+I25+K25+U25</f>
        <v>0</v>
      </c>
      <c r="X25" s="103"/>
      <c r="Y25" s="103">
        <v>0</v>
      </c>
      <c r="Z25" s="103"/>
      <c r="AA25" s="103">
        <f>SUM(W25:Y25)</f>
        <v>0</v>
      </c>
    </row>
    <row r="26" spans="1:29" s="96" customFormat="1" ht="24" hidden="1" customHeight="1">
      <c r="A26" s="88" t="s">
        <v>112</v>
      </c>
      <c r="B26" s="88"/>
      <c r="C26" s="88"/>
      <c r="D26" s="88"/>
      <c r="E26" s="98"/>
      <c r="F26" s="98"/>
      <c r="G26" s="98"/>
      <c r="H26" s="98"/>
      <c r="I26" s="98"/>
      <c r="J26" s="98"/>
      <c r="K26" s="98"/>
      <c r="L26" s="104"/>
      <c r="M26" s="104">
        <v>0</v>
      </c>
      <c r="N26" s="104"/>
      <c r="O26" s="104">
        <v>0</v>
      </c>
      <c r="P26" s="104"/>
      <c r="Q26" s="104">
        <v>0</v>
      </c>
      <c r="R26" s="104"/>
      <c r="S26" s="104">
        <v>0</v>
      </c>
      <c r="T26" s="104"/>
      <c r="U26" s="103">
        <f>SUM(M26:S26)</f>
        <v>0</v>
      </c>
      <c r="V26" s="104"/>
      <c r="W26" s="103">
        <f>E26+G26+I26+K26+U26</f>
        <v>0</v>
      </c>
      <c r="X26" s="104"/>
      <c r="Y26" s="104">
        <v>0</v>
      </c>
      <c r="Z26" s="104"/>
      <c r="AA26" s="103">
        <f>SUM(W26:Y26)</f>
        <v>0</v>
      </c>
    </row>
    <row r="27" spans="1:29" s="96" customFormat="1" ht="24" hidden="1" customHeight="1" thickBot="1">
      <c r="A27" s="95" t="s">
        <v>114</v>
      </c>
      <c r="B27" s="95"/>
      <c r="C27" s="88"/>
      <c r="D27" s="88"/>
      <c r="E27" s="97">
        <f>SUM(E25:E26)</f>
        <v>0</v>
      </c>
      <c r="F27" s="98"/>
      <c r="G27" s="97">
        <f>SUM(G25:G26)</f>
        <v>0</v>
      </c>
      <c r="H27" s="98"/>
      <c r="I27" s="97">
        <f>SUM(I25:I26)</f>
        <v>0</v>
      </c>
      <c r="J27" s="98"/>
      <c r="K27" s="97">
        <f>SUM(K25:K26)</f>
        <v>0</v>
      </c>
      <c r="L27" s="99"/>
      <c r="M27" s="99">
        <f>SUM(M25:M26)</f>
        <v>0</v>
      </c>
      <c r="N27" s="99"/>
      <c r="O27" s="99">
        <f>SUM(O25:O26)</f>
        <v>0</v>
      </c>
      <c r="P27" s="99"/>
      <c r="Q27" s="99">
        <f>SUM(Q25:Q26)</f>
        <v>0</v>
      </c>
      <c r="R27" s="99"/>
      <c r="S27" s="99">
        <f>SUM(S25:S26)</f>
        <v>0</v>
      </c>
      <c r="T27" s="99"/>
      <c r="U27" s="99">
        <f>SUM(U25:U26)</f>
        <v>0</v>
      </c>
      <c r="V27" s="99"/>
      <c r="W27" s="99">
        <f>SUM(W25:W26)</f>
        <v>0</v>
      </c>
      <c r="X27" s="99"/>
      <c r="Y27" s="99">
        <f>SUM(Y25:Y26)</f>
        <v>0</v>
      </c>
      <c r="Z27" s="99"/>
      <c r="AA27" s="99">
        <f>SUM(AA25:AA26)</f>
        <v>0</v>
      </c>
    </row>
    <row r="28" spans="1:29" s="96" customFormat="1" ht="24" customHeight="1">
      <c r="A28" s="105"/>
      <c r="B28" s="105"/>
      <c r="C28" s="106"/>
      <c r="D28" s="107"/>
      <c r="E28" s="106"/>
      <c r="F28" s="106"/>
      <c r="G28" s="106"/>
      <c r="H28" s="93"/>
      <c r="I28" s="106"/>
      <c r="J28" s="93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</row>
    <row r="29" spans="1:29" s="96" customFormat="1" ht="24" customHeight="1">
      <c r="A29" s="105"/>
      <c r="B29" s="105"/>
      <c r="C29" s="106"/>
      <c r="D29" s="107"/>
      <c r="E29" s="106"/>
      <c r="F29" s="106"/>
      <c r="G29" s="106"/>
      <c r="H29" s="93"/>
      <c r="I29" s="106"/>
      <c r="J29" s="93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</row>
    <row r="30" spans="1:29" ht="24" customHeight="1">
      <c r="A30" s="108" t="s">
        <v>111</v>
      </c>
      <c r="B30" s="108"/>
      <c r="C30" s="109"/>
    </row>
    <row r="31" spans="1:29" ht="24" customHeight="1">
      <c r="E31" s="110">
        <f>E23-T_SOFP!D92</f>
        <v>0</v>
      </c>
      <c r="F31" s="110"/>
      <c r="G31" s="110">
        <f>G23-T_SOFP!D93</f>
        <v>0</v>
      </c>
      <c r="H31" s="110"/>
      <c r="I31" s="110">
        <f>I16-T_SOFP!D95</f>
        <v>0</v>
      </c>
      <c r="J31" s="110"/>
      <c r="K31" s="110">
        <f>K16-T_SOFP!D96</f>
        <v>0</v>
      </c>
      <c r="Y31" s="140">
        <f>+Y16-T_SOFP!D98</f>
        <v>0</v>
      </c>
      <c r="AA31" s="140">
        <f>+AA16-T_SOFP!D99</f>
        <v>0</v>
      </c>
    </row>
    <row r="32" spans="1:29" ht="24" customHeight="1">
      <c r="E32" s="110"/>
      <c r="F32" s="110"/>
      <c r="G32" s="110"/>
      <c r="H32" s="110"/>
      <c r="I32" s="110"/>
      <c r="J32" s="110"/>
      <c r="K32" s="110"/>
      <c r="L32" s="110"/>
    </row>
    <row r="33" spans="1:12" ht="24" customHeight="1">
      <c r="E33" s="110"/>
      <c r="F33" s="110"/>
      <c r="G33" s="110"/>
      <c r="H33" s="110"/>
      <c r="I33" s="110"/>
      <c r="J33" s="110"/>
      <c r="K33" s="110"/>
      <c r="L33" s="110"/>
    </row>
    <row r="34" spans="1:12" ht="24" customHeight="1">
      <c r="E34" s="110"/>
      <c r="F34" s="110"/>
      <c r="G34" s="110"/>
      <c r="H34" s="110"/>
      <c r="I34" s="110"/>
      <c r="J34" s="110"/>
      <c r="K34" s="110"/>
      <c r="L34" s="110"/>
    </row>
    <row r="35" spans="1:12" ht="24" customHeight="1">
      <c r="E35" s="110"/>
      <c r="F35" s="110"/>
      <c r="G35" s="110"/>
      <c r="H35" s="110"/>
      <c r="I35" s="110"/>
      <c r="J35" s="110"/>
      <c r="K35" s="110"/>
      <c r="L35" s="110"/>
    </row>
    <row r="36" spans="1:12" ht="24" customHeight="1">
      <c r="E36" s="110"/>
      <c r="F36" s="110"/>
      <c r="G36" s="110"/>
      <c r="H36" s="110"/>
      <c r="I36" s="110"/>
      <c r="J36" s="110"/>
      <c r="K36" s="110"/>
      <c r="L36" s="110"/>
    </row>
    <row r="37" spans="1:12" ht="24" customHeight="1">
      <c r="E37" s="110"/>
      <c r="F37" s="110"/>
      <c r="G37" s="110"/>
      <c r="H37" s="110"/>
      <c r="I37" s="110"/>
      <c r="J37" s="110"/>
      <c r="K37" s="110"/>
      <c r="L37" s="110"/>
    </row>
    <row r="38" spans="1:12" ht="24" customHeight="1">
      <c r="E38" s="110"/>
      <c r="F38" s="110"/>
      <c r="G38" s="110"/>
      <c r="H38" s="110"/>
      <c r="I38" s="110"/>
      <c r="J38" s="110"/>
      <c r="K38" s="110"/>
      <c r="L38" s="110"/>
    </row>
    <row r="48" spans="1:12" ht="24" customHeight="1">
      <c r="A48" s="88" t="s">
        <v>64</v>
      </c>
    </row>
    <row r="64" spans="1:1" ht="24" customHeight="1">
      <c r="A64" s="88" t="s">
        <v>106</v>
      </c>
    </row>
  </sheetData>
  <mergeCells count="3">
    <mergeCell ref="E5:AA5"/>
    <mergeCell ref="E6:AA6"/>
    <mergeCell ref="I7:K7"/>
  </mergeCells>
  <pageMargins left="0.55118110236220474" right="0.19685039370078741" top="0.98425196850393704" bottom="0.31496062992125984" header="0.51181102362204722" footer="0.31496062992125984"/>
  <pageSetup paperSize="9" scale="70" firstPageNumber="8" orientation="portrait" useFirstPageNumber="1" r:id="rId1"/>
  <headerFooter alignWithMargins="0">
    <oddFooter>&amp;R&amp;"Angsana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V58"/>
  <sheetViews>
    <sheetView view="pageBreakPreview" zoomScale="102" zoomScaleNormal="80" zoomScaleSheetLayoutView="102" workbookViewId="0">
      <selection activeCell="A4" sqref="A4"/>
    </sheetView>
  </sheetViews>
  <sheetFormatPr defaultColWidth="9" defaultRowHeight="24" customHeight="1"/>
  <cols>
    <col min="1" max="1" width="42.5703125" style="105" customWidth="1"/>
    <col min="2" max="2" width="1.5703125" style="105" customWidth="1"/>
    <col min="3" max="3" width="9.7109375" style="105" customWidth="1"/>
    <col min="4" max="4" width="1.7109375" style="105" customWidth="1"/>
    <col min="5" max="5" width="14" style="105" customWidth="1"/>
    <col min="6" max="6" width="1.7109375" style="105" customWidth="1"/>
    <col min="7" max="7" width="14" style="105" customWidth="1"/>
    <col min="8" max="8" width="1.7109375" style="105" customWidth="1"/>
    <col min="9" max="9" width="14" style="105" customWidth="1"/>
    <col min="10" max="10" width="1.7109375" style="105" customWidth="1"/>
    <col min="11" max="11" width="14" style="105" customWidth="1"/>
    <col min="12" max="12" width="1.85546875" style="105" customWidth="1"/>
    <col min="13" max="13" width="16.5703125" style="105" hidden="1" customWidth="1"/>
    <col min="14" max="14" width="1.7109375" style="105" hidden="1" customWidth="1"/>
    <col min="15" max="15" width="16.5703125" style="105" hidden="1" customWidth="1"/>
    <col min="16" max="16" width="1.7109375" style="105" hidden="1" customWidth="1"/>
    <col min="17" max="17" width="16.5703125" style="105" hidden="1" customWidth="1"/>
    <col min="18" max="18" width="1.7109375" style="105" hidden="1" customWidth="1"/>
    <col min="19" max="19" width="16.5703125" style="105" hidden="1" customWidth="1"/>
    <col min="20" max="20" width="1.7109375" style="105" hidden="1" customWidth="1"/>
    <col min="21" max="21" width="14" style="105" customWidth="1"/>
    <col min="22" max="22" width="14.7109375" style="105" customWidth="1"/>
    <col min="23" max="16384" width="9" style="105"/>
  </cols>
  <sheetData>
    <row r="1" spans="1:22" ht="23.25">
      <c r="A1" s="6" t="str">
        <f>+T_SE.Conso!A1</f>
        <v>บริษัท เทคโนเมดิคัล จำกัด (มหาชน) และบริษัทย่อย</v>
      </c>
      <c r="B1" s="6"/>
      <c r="C1" s="6"/>
      <c r="D1" s="111"/>
      <c r="E1" s="111"/>
      <c r="F1" s="111"/>
      <c r="G1" s="111"/>
      <c r="H1" s="111"/>
      <c r="I1" s="111"/>
      <c r="J1" s="111"/>
      <c r="U1" s="112" t="s">
        <v>108</v>
      </c>
    </row>
    <row r="2" spans="1:22" ht="23.25">
      <c r="A2" s="113" t="s">
        <v>11</v>
      </c>
      <c r="B2" s="113"/>
      <c r="C2" s="113"/>
      <c r="U2" s="112" t="s">
        <v>109</v>
      </c>
    </row>
    <row r="3" spans="1:22" ht="23.25">
      <c r="A3" s="114" t="str">
        <f>T_PL!A59</f>
        <v>สำหรับงวดเก้าเดือนสิ้นสุดวันที่ 30 กันยายน 2564 และ 2563</v>
      </c>
      <c r="B3" s="114"/>
      <c r="C3" s="114"/>
      <c r="D3" s="115"/>
      <c r="E3" s="115"/>
      <c r="F3" s="115"/>
      <c r="G3" s="115"/>
      <c r="H3" s="115"/>
      <c r="I3" s="115"/>
      <c r="J3" s="115"/>
      <c r="K3" s="115"/>
    </row>
    <row r="4" spans="1:22" ht="23.25">
      <c r="A4" s="114"/>
      <c r="B4" s="114"/>
      <c r="C4" s="114"/>
      <c r="D4" s="115"/>
      <c r="E4" s="115"/>
      <c r="F4" s="115"/>
      <c r="G4" s="115"/>
      <c r="H4" s="115"/>
      <c r="I4" s="115"/>
      <c r="J4" s="115"/>
      <c r="K4" s="115"/>
    </row>
    <row r="5" spans="1:22" s="90" customFormat="1" ht="23.25">
      <c r="D5" s="91"/>
      <c r="E5" s="188" t="str">
        <f>+'[2]CE_T Conso'!E5:AC5</f>
        <v>พันบาท</v>
      </c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</row>
    <row r="6" spans="1:22" s="90" customFormat="1" ht="23.25">
      <c r="D6" s="91"/>
      <c r="E6" s="189" t="s">
        <v>125</v>
      </c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</row>
    <row r="7" spans="1:22" s="92" customFormat="1" ht="23.25">
      <c r="D7" s="93"/>
      <c r="F7" s="93"/>
      <c r="H7" s="93"/>
      <c r="I7" s="188" t="s">
        <v>25</v>
      </c>
      <c r="J7" s="188"/>
      <c r="K7" s="188"/>
      <c r="L7" s="93"/>
      <c r="M7" s="93"/>
      <c r="N7" s="93"/>
      <c r="O7" s="189" t="s">
        <v>128</v>
      </c>
      <c r="P7" s="189"/>
      <c r="Q7" s="189"/>
      <c r="R7" s="91"/>
      <c r="T7" s="93"/>
    </row>
    <row r="8" spans="1:22" s="92" customFormat="1" ht="23.25">
      <c r="D8" s="93"/>
      <c r="E8" s="92" t="s">
        <v>76</v>
      </c>
      <c r="F8" s="93"/>
      <c r="H8" s="93"/>
      <c r="I8" s="92" t="s">
        <v>79</v>
      </c>
      <c r="L8" s="93"/>
      <c r="N8" s="93"/>
      <c r="O8" s="93" t="s">
        <v>129</v>
      </c>
      <c r="P8" s="93"/>
      <c r="Q8" s="93" t="s">
        <v>153</v>
      </c>
      <c r="R8" s="93"/>
      <c r="S8" s="93" t="s">
        <v>154</v>
      </c>
    </row>
    <row r="9" spans="1:22" s="92" customFormat="1" ht="23.25">
      <c r="D9" s="93"/>
      <c r="E9" s="93" t="s">
        <v>77</v>
      </c>
      <c r="F9" s="93"/>
      <c r="G9" s="93" t="s">
        <v>88</v>
      </c>
      <c r="H9" s="93"/>
      <c r="I9" s="93" t="s">
        <v>139</v>
      </c>
      <c r="J9" s="93"/>
      <c r="L9" s="93"/>
      <c r="N9" s="93"/>
      <c r="O9" s="93" t="s">
        <v>140</v>
      </c>
      <c r="P9" s="91"/>
      <c r="Q9" s="92" t="s">
        <v>155</v>
      </c>
      <c r="R9" s="93"/>
      <c r="S9" s="93" t="s">
        <v>156</v>
      </c>
      <c r="U9" s="92" t="s">
        <v>137</v>
      </c>
    </row>
    <row r="10" spans="1:22" s="92" customFormat="1" ht="23.25">
      <c r="C10" s="148" t="s">
        <v>5</v>
      </c>
      <c r="D10" s="93"/>
      <c r="E10" s="146" t="s">
        <v>174</v>
      </c>
      <c r="F10" s="93"/>
      <c r="G10" s="94" t="s">
        <v>89</v>
      </c>
      <c r="H10" s="93"/>
      <c r="I10" s="94" t="s">
        <v>146</v>
      </c>
      <c r="J10" s="93"/>
      <c r="K10" s="146" t="s">
        <v>176</v>
      </c>
      <c r="L10" s="93"/>
      <c r="M10" s="94" t="s">
        <v>72</v>
      </c>
      <c r="N10" s="93"/>
      <c r="O10" s="94" t="s">
        <v>147</v>
      </c>
      <c r="P10" s="93"/>
      <c r="Q10" s="94" t="s">
        <v>157</v>
      </c>
      <c r="R10" s="93"/>
      <c r="S10" s="94" t="s">
        <v>24</v>
      </c>
      <c r="T10" s="93"/>
      <c r="U10" s="94" t="s">
        <v>24</v>
      </c>
    </row>
    <row r="11" spans="1:22" s="92" customFormat="1" ht="23.25" hidden="1"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</row>
    <row r="12" spans="1:22" ht="23.25">
      <c r="A12" s="116" t="str">
        <f>+T_SE.Conso!A11</f>
        <v>ยอดคงเหลือต้นงวด ณ วันที่ 1 มกราคม 2564</v>
      </c>
      <c r="B12" s="116"/>
      <c r="E12" s="117">
        <v>154000</v>
      </c>
      <c r="F12" s="117">
        <v>0</v>
      </c>
      <c r="G12" s="117">
        <v>184035</v>
      </c>
      <c r="H12" s="117"/>
      <c r="I12" s="117">
        <v>15010</v>
      </c>
      <c r="J12" s="117"/>
      <c r="K12" s="117">
        <f>+T_SOFP!J96</f>
        <v>95112</v>
      </c>
      <c r="L12" s="103"/>
      <c r="M12" s="103">
        <f>SUM(E12:K12)</f>
        <v>448157</v>
      </c>
      <c r="N12" s="103"/>
      <c r="O12" s="103"/>
      <c r="P12" s="103"/>
      <c r="Q12" s="103"/>
      <c r="R12" s="103"/>
      <c r="S12" s="103">
        <f>SUM(O12:Q12)</f>
        <v>0</v>
      </c>
      <c r="T12" s="103"/>
      <c r="U12" s="103">
        <f>SUM(E12,G12,I12,K12)</f>
        <v>448157</v>
      </c>
      <c r="V12" s="121">
        <f>+T_SOFP!J97-U12</f>
        <v>0</v>
      </c>
    </row>
    <row r="13" spans="1:22" ht="23.25">
      <c r="A13" s="105" t="str">
        <f>+T_SE.Conso!A14</f>
        <v>จ่ายเงินปันผล</v>
      </c>
      <c r="C13" s="149">
        <v>10</v>
      </c>
      <c r="E13" s="117">
        <v>0</v>
      </c>
      <c r="F13" s="117"/>
      <c r="G13" s="117">
        <v>0</v>
      </c>
      <c r="H13" s="117"/>
      <c r="I13" s="117">
        <v>0</v>
      </c>
      <c r="J13" s="117"/>
      <c r="K13" s="117">
        <v>-30800</v>
      </c>
      <c r="L13" s="103"/>
      <c r="M13" s="103">
        <f>SUM(E13:K13)</f>
        <v>-30800</v>
      </c>
      <c r="N13" s="103"/>
      <c r="O13" s="104"/>
      <c r="P13" s="103"/>
      <c r="Q13" s="104"/>
      <c r="R13" s="103"/>
      <c r="S13" s="103"/>
      <c r="T13" s="103"/>
      <c r="U13" s="103">
        <f t="shared" ref="U13:U15" si="0">SUM(E13,G13,I13,K13)</f>
        <v>-30800</v>
      </c>
    </row>
    <row r="14" spans="1:22" ht="23.25">
      <c r="A14" s="105" t="s">
        <v>112</v>
      </c>
      <c r="E14" s="117">
        <v>0</v>
      </c>
      <c r="F14" s="117"/>
      <c r="G14" s="117">
        <v>0</v>
      </c>
      <c r="H14" s="117"/>
      <c r="I14" s="117">
        <v>0</v>
      </c>
      <c r="J14" s="117"/>
      <c r="K14" s="117">
        <f>+T_PL!H94</f>
        <v>54283</v>
      </c>
      <c r="L14" s="103"/>
      <c r="M14" s="103">
        <f>SUM(E14:K14)</f>
        <v>54283</v>
      </c>
      <c r="N14" s="103"/>
      <c r="O14" s="104"/>
      <c r="P14" s="103"/>
      <c r="Q14" s="104"/>
      <c r="R14" s="103"/>
      <c r="S14" s="103">
        <f>SUM(O14:Q14)</f>
        <v>0</v>
      </c>
      <c r="T14" s="103"/>
      <c r="U14" s="103">
        <f t="shared" si="0"/>
        <v>54283</v>
      </c>
    </row>
    <row r="15" spans="1:22" thickBot="1">
      <c r="A15" s="116" t="str">
        <f>+T_SE.Conso!A16</f>
        <v>ยอดคงเหลือสิ้นงวด ณ วันที่ 30 กันยายน 2564</v>
      </c>
      <c r="B15" s="116"/>
      <c r="E15" s="118">
        <f>SUM(E12:E14)</f>
        <v>154000</v>
      </c>
      <c r="F15" s="117"/>
      <c r="G15" s="118">
        <f>SUM(G12:G14)</f>
        <v>184035</v>
      </c>
      <c r="H15" s="117"/>
      <c r="I15" s="118">
        <f>SUM(I12:I14)</f>
        <v>15010</v>
      </c>
      <c r="J15" s="117"/>
      <c r="K15" s="118">
        <f>SUM(K12:K14)</f>
        <v>118595</v>
      </c>
      <c r="L15" s="103"/>
      <c r="M15" s="99">
        <f>SUM(M12:M14)</f>
        <v>471640</v>
      </c>
      <c r="N15" s="103"/>
      <c r="O15" s="99">
        <f>SUM(O12:O14)</f>
        <v>0</v>
      </c>
      <c r="P15" s="103"/>
      <c r="Q15" s="99">
        <f>SUM(Q12:Q14)</f>
        <v>0</v>
      </c>
      <c r="R15" s="103"/>
      <c r="S15" s="99">
        <f>SUM(S12:S14)</f>
        <v>0</v>
      </c>
      <c r="T15" s="103"/>
      <c r="U15" s="99">
        <f t="shared" si="0"/>
        <v>471640</v>
      </c>
      <c r="V15" s="122">
        <f>+U15-T_SOFP!H99</f>
        <v>0</v>
      </c>
    </row>
    <row r="16" spans="1:22" thickTop="1">
      <c r="E16" s="119"/>
      <c r="F16" s="120"/>
      <c r="G16" s="119"/>
      <c r="H16" s="120"/>
      <c r="I16" s="119"/>
      <c r="J16" s="120"/>
      <c r="K16" s="119"/>
      <c r="L16" s="103"/>
      <c r="M16" s="102"/>
      <c r="N16" s="103"/>
      <c r="O16" s="102"/>
      <c r="P16" s="103"/>
      <c r="Q16" s="102"/>
      <c r="R16" s="103"/>
      <c r="S16" s="102"/>
      <c r="T16" s="103"/>
      <c r="U16" s="102"/>
    </row>
    <row r="17" spans="1:21" ht="23.25">
      <c r="A17" s="116" t="str">
        <f>+T_SE.Conso!A18</f>
        <v>ยอดคงเหลือต้นงวด ณ วันที่ 1 มกราคม 2563</v>
      </c>
      <c r="B17" s="116"/>
      <c r="E17" s="117">
        <v>154000</v>
      </c>
      <c r="F17" s="117">
        <v>0</v>
      </c>
      <c r="G17" s="117">
        <v>184035</v>
      </c>
      <c r="H17" s="117"/>
      <c r="I17" s="117">
        <v>12920</v>
      </c>
      <c r="J17" s="117"/>
      <c r="K17" s="117">
        <v>95552</v>
      </c>
      <c r="L17" s="103"/>
      <c r="M17" s="103">
        <f>SUM(E17:K17)</f>
        <v>446507</v>
      </c>
      <c r="N17" s="103"/>
      <c r="O17" s="103">
        <v>0</v>
      </c>
      <c r="P17" s="103"/>
      <c r="Q17" s="103">
        <v>0</v>
      </c>
      <c r="R17" s="103"/>
      <c r="S17" s="103">
        <f>SUM(O17:Q17)</f>
        <v>0</v>
      </c>
      <c r="T17" s="103"/>
      <c r="U17" s="103">
        <f>SUM(E17,G17,I17,K17)</f>
        <v>446507</v>
      </c>
    </row>
    <row r="18" spans="1:21" ht="23.25">
      <c r="A18" s="105" t="str">
        <f>+T_SE.Conso!A21</f>
        <v>จ่ายเงินปันผลระหว่างกาล</v>
      </c>
      <c r="B18" s="116"/>
      <c r="C18" s="149">
        <v>10</v>
      </c>
      <c r="E18" s="117">
        <v>0</v>
      </c>
      <c r="F18" s="117"/>
      <c r="G18" s="117">
        <v>0</v>
      </c>
      <c r="H18" s="117"/>
      <c r="I18" s="117">
        <v>0</v>
      </c>
      <c r="J18" s="117"/>
      <c r="K18" s="117">
        <v>-40040</v>
      </c>
      <c r="L18" s="103"/>
      <c r="M18" s="103"/>
      <c r="N18" s="103"/>
      <c r="O18" s="103"/>
      <c r="P18" s="103"/>
      <c r="Q18" s="103"/>
      <c r="R18" s="103"/>
      <c r="S18" s="103"/>
      <c r="T18" s="103"/>
      <c r="U18" s="103">
        <f t="shared" ref="U18:U20" si="1">SUM(E18,G18,I18,K18)</f>
        <v>-40040</v>
      </c>
    </row>
    <row r="19" spans="1:21" ht="23.25">
      <c r="A19" s="105" t="s">
        <v>112</v>
      </c>
      <c r="E19" s="117">
        <v>0</v>
      </c>
      <c r="F19" s="117"/>
      <c r="G19" s="117">
        <v>0</v>
      </c>
      <c r="H19" s="117"/>
      <c r="I19" s="117">
        <v>0</v>
      </c>
      <c r="J19" s="117"/>
      <c r="K19" s="117">
        <f>T_PL!J94</f>
        <v>30533</v>
      </c>
      <c r="L19" s="103"/>
      <c r="M19" s="103">
        <f>SUM(E19:K19)</f>
        <v>30533</v>
      </c>
      <c r="N19" s="103"/>
      <c r="O19" s="104">
        <v>0</v>
      </c>
      <c r="P19" s="103"/>
      <c r="Q19" s="104">
        <v>0</v>
      </c>
      <c r="R19" s="103"/>
      <c r="S19" s="103">
        <f>SUM(O19:Q19)</f>
        <v>0</v>
      </c>
      <c r="T19" s="103"/>
      <c r="U19" s="103">
        <f t="shared" si="1"/>
        <v>30533</v>
      </c>
    </row>
    <row r="20" spans="1:21" thickBot="1">
      <c r="A20" s="116" t="str">
        <f>+T_SE.Conso!A23</f>
        <v>ยอดคงเหลือสิ้นงวด ณ วันที่ 30 กันยายน 2563</v>
      </c>
      <c r="B20" s="116"/>
      <c r="E20" s="118">
        <f>SUM(E17:E19)</f>
        <v>154000</v>
      </c>
      <c r="F20" s="117"/>
      <c r="G20" s="118">
        <f>SUM(G17:G19)</f>
        <v>184035</v>
      </c>
      <c r="H20" s="117"/>
      <c r="I20" s="118">
        <f>SUM(I17:I19)</f>
        <v>12920</v>
      </c>
      <c r="J20" s="117"/>
      <c r="K20" s="118">
        <f>SUM(K17:K19)</f>
        <v>86045</v>
      </c>
      <c r="L20" s="103"/>
      <c r="M20" s="99">
        <f>SUM(M17:M19)</f>
        <v>477040</v>
      </c>
      <c r="N20" s="103"/>
      <c r="O20" s="99">
        <f>SUM(O17:O19)</f>
        <v>0</v>
      </c>
      <c r="P20" s="103"/>
      <c r="Q20" s="99">
        <f>SUM(Q17:Q19)</f>
        <v>0</v>
      </c>
      <c r="R20" s="103"/>
      <c r="S20" s="99">
        <f>SUM(S17:S19)</f>
        <v>0</v>
      </c>
      <c r="T20" s="103"/>
      <c r="U20" s="99">
        <f t="shared" si="1"/>
        <v>437000</v>
      </c>
    </row>
    <row r="21" spans="1:21" thickTop="1">
      <c r="C21" s="106"/>
      <c r="D21" s="107"/>
      <c r="E21" s="106"/>
      <c r="F21" s="106"/>
      <c r="G21" s="106"/>
      <c r="H21" s="93"/>
      <c r="I21" s="106"/>
      <c r="J21" s="93"/>
      <c r="K21" s="106"/>
      <c r="L21" s="103"/>
      <c r="M21" s="106"/>
      <c r="N21" s="103"/>
      <c r="O21" s="106"/>
      <c r="P21" s="103"/>
      <c r="Q21" s="106"/>
      <c r="R21" s="103"/>
      <c r="S21" s="106"/>
      <c r="T21" s="103"/>
      <c r="U21" s="106"/>
    </row>
    <row r="22" spans="1:21" ht="23.25">
      <c r="C22" s="106"/>
      <c r="D22" s="107"/>
      <c r="E22" s="106"/>
      <c r="F22" s="106"/>
      <c r="G22" s="106"/>
      <c r="H22" s="93"/>
      <c r="I22" s="106"/>
      <c r="J22" s="93"/>
      <c r="K22" s="106"/>
      <c r="L22" s="103"/>
      <c r="M22" s="106"/>
      <c r="N22" s="103"/>
      <c r="O22" s="106"/>
      <c r="P22" s="103"/>
      <c r="Q22" s="106"/>
      <c r="R22" s="103"/>
      <c r="S22" s="106"/>
      <c r="T22" s="103"/>
      <c r="U22" s="106"/>
    </row>
    <row r="23" spans="1:21" ht="23.25">
      <c r="C23" s="106"/>
      <c r="D23" s="107"/>
      <c r="E23" s="106"/>
      <c r="F23" s="106"/>
      <c r="G23" s="106"/>
      <c r="H23" s="93"/>
      <c r="I23" s="106"/>
      <c r="J23" s="93"/>
      <c r="K23" s="106"/>
      <c r="L23" s="103"/>
      <c r="M23" s="106"/>
      <c r="N23" s="106"/>
      <c r="O23" s="106"/>
      <c r="P23" s="103"/>
      <c r="Q23" s="106"/>
      <c r="R23" s="106"/>
      <c r="S23" s="106"/>
      <c r="T23" s="103"/>
      <c r="U23" s="106"/>
    </row>
    <row r="24" spans="1:21" ht="23.25">
      <c r="A24" s="108" t="s">
        <v>111</v>
      </c>
      <c r="B24" s="108"/>
      <c r="C24" s="108"/>
      <c r="T24" s="103"/>
    </row>
    <row r="25" spans="1:21" ht="23.25">
      <c r="E25" s="121">
        <f>+E15-T_SOFP!H92</f>
        <v>0</v>
      </c>
      <c r="F25" s="121"/>
      <c r="G25" s="121">
        <f>+G15-T_SOFP!H93</f>
        <v>0</v>
      </c>
      <c r="H25" s="121"/>
      <c r="I25" s="121">
        <f>+I15-T_SOFP!H95</f>
        <v>0</v>
      </c>
      <c r="J25" s="121"/>
      <c r="K25" s="121">
        <f>+K15-T_SOFP!H96</f>
        <v>0</v>
      </c>
      <c r="U25" s="122">
        <f>+U15-T_SOFP!H97</f>
        <v>0</v>
      </c>
    </row>
    <row r="26" spans="1:21" ht="23.25">
      <c r="E26" s="121"/>
      <c r="F26" s="121"/>
      <c r="G26" s="121"/>
      <c r="H26" s="121"/>
      <c r="I26" s="121"/>
      <c r="J26" s="121"/>
      <c r="K26" s="121"/>
      <c r="L26" s="121"/>
    </row>
    <row r="27" spans="1:21" ht="23.25">
      <c r="E27" s="121"/>
      <c r="F27" s="121"/>
      <c r="G27" s="121"/>
      <c r="H27" s="121"/>
      <c r="I27" s="121"/>
      <c r="J27" s="121"/>
      <c r="K27" s="121"/>
      <c r="L27" s="121"/>
    </row>
    <row r="28" spans="1:21" ht="23.25">
      <c r="E28" s="121"/>
      <c r="F28" s="121"/>
      <c r="G28" s="121"/>
      <c r="H28" s="121"/>
      <c r="I28" s="121"/>
      <c r="J28" s="121"/>
      <c r="K28" s="121"/>
      <c r="L28" s="121"/>
    </row>
    <row r="29" spans="1:21" ht="23.25">
      <c r="E29" s="121"/>
      <c r="F29" s="121"/>
      <c r="G29" s="121"/>
      <c r="H29" s="121"/>
      <c r="I29" s="121"/>
      <c r="J29" s="121"/>
      <c r="K29" s="121"/>
      <c r="L29" s="121"/>
    </row>
    <row r="30" spans="1:21" ht="23.25">
      <c r="E30" s="121"/>
      <c r="F30" s="121"/>
      <c r="G30" s="121"/>
      <c r="H30" s="121"/>
      <c r="I30" s="121"/>
      <c r="J30" s="121"/>
      <c r="K30" s="121"/>
      <c r="L30" s="121"/>
    </row>
    <row r="31" spans="1:21" ht="23.25">
      <c r="E31" s="121"/>
      <c r="F31" s="121"/>
      <c r="G31" s="121"/>
      <c r="H31" s="121"/>
      <c r="I31" s="121"/>
      <c r="J31" s="121"/>
      <c r="K31" s="121"/>
      <c r="L31" s="121"/>
    </row>
    <row r="32" spans="1:21" ht="23.25">
      <c r="E32" s="121"/>
      <c r="F32" s="121"/>
      <c r="G32" s="121"/>
      <c r="H32" s="121"/>
      <c r="I32" s="121"/>
      <c r="J32" s="121"/>
      <c r="K32" s="121"/>
      <c r="L32" s="121"/>
    </row>
    <row r="42" spans="1:1" ht="23.25">
      <c r="A42" s="105" t="s">
        <v>64</v>
      </c>
    </row>
    <row r="58" spans="1:1" ht="23.25">
      <c r="A58" s="105" t="s">
        <v>106</v>
      </c>
    </row>
  </sheetData>
  <mergeCells count="4">
    <mergeCell ref="E5:U5"/>
    <mergeCell ref="E6:U6"/>
    <mergeCell ref="I7:K7"/>
    <mergeCell ref="O7:Q7"/>
  </mergeCells>
  <pageMargins left="0.61" right="0.34" top="0.74803149606299213" bottom="0.74803149606299213" header="0.31496062992125984" footer="0.31496062992125984"/>
  <pageSetup paperSize="9" scale="75" firstPageNumber="9" orientation="portrait" useFirstPageNumber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O106"/>
  <sheetViews>
    <sheetView view="pageBreakPreview" zoomScaleSheetLayoutView="100" workbookViewId="0">
      <selection activeCell="A4" sqref="A4"/>
    </sheetView>
  </sheetViews>
  <sheetFormatPr defaultColWidth="9" defaultRowHeight="24" customHeight="1"/>
  <cols>
    <col min="1" max="1" width="64.28515625" style="7" customWidth="1"/>
    <col min="2" max="2" width="3.5703125" style="7" customWidth="1"/>
    <col min="3" max="3" width="13.5703125" style="7" customWidth="1"/>
    <col min="4" max="4" width="2" style="7" customWidth="1"/>
    <col min="5" max="5" width="13.5703125" style="4" customWidth="1"/>
    <col min="6" max="6" width="2" style="74" customWidth="1"/>
    <col min="7" max="7" width="13.5703125" style="7" customWidth="1"/>
    <col min="8" max="8" width="2" style="7" customWidth="1"/>
    <col min="9" max="9" width="13.5703125" style="49" customWidth="1"/>
    <col min="10" max="16384" width="9" style="7"/>
  </cols>
  <sheetData>
    <row r="1" spans="1:9" ht="24" customHeight="1">
      <c r="A1" s="47" t="str">
        <f>+T_SE.Separate!A1</f>
        <v>บริษัท เทคโนเมดิคัล จำกัด (มหาชน) และบริษัทย่อย</v>
      </c>
      <c r="B1" s="141"/>
      <c r="C1" s="141"/>
      <c r="D1" s="141"/>
      <c r="I1" s="63" t="s">
        <v>108</v>
      </c>
    </row>
    <row r="2" spans="1:9" ht="24" customHeight="1">
      <c r="A2" s="64" t="s">
        <v>49</v>
      </c>
      <c r="B2" s="141"/>
      <c r="C2" s="141"/>
      <c r="D2" s="141"/>
      <c r="I2" s="63" t="s">
        <v>109</v>
      </c>
    </row>
    <row r="3" spans="1:9" ht="24" customHeight="1">
      <c r="A3" s="10" t="str">
        <f>+T_SE.Separate!A3</f>
        <v>สำหรับงวดเก้าเดือนสิ้นสุดวันที่ 30 กันยายน 2564 และ 2563</v>
      </c>
      <c r="B3" s="141"/>
      <c r="C3" s="141"/>
      <c r="D3" s="141"/>
      <c r="E3" s="142"/>
    </row>
    <row r="4" spans="1:9" ht="24" customHeight="1">
      <c r="A4" s="10"/>
      <c r="B4" s="141"/>
      <c r="C4" s="141"/>
      <c r="D4" s="141"/>
      <c r="E4" s="142"/>
    </row>
    <row r="5" spans="1:9" ht="24" customHeight="1">
      <c r="A5" s="143"/>
      <c r="B5" s="141"/>
      <c r="C5" s="190" t="s">
        <v>107</v>
      </c>
      <c r="D5" s="190"/>
      <c r="E5" s="190"/>
      <c r="F5" s="190"/>
      <c r="G5" s="190"/>
      <c r="H5" s="190"/>
      <c r="I5" s="190"/>
    </row>
    <row r="6" spans="1:9" ht="24" customHeight="1">
      <c r="A6" s="143"/>
      <c r="B6" s="141"/>
      <c r="C6" s="190" t="s">
        <v>124</v>
      </c>
      <c r="D6" s="190"/>
      <c r="E6" s="190"/>
      <c r="F6" s="144"/>
      <c r="G6" s="191" t="s">
        <v>125</v>
      </c>
      <c r="H6" s="191"/>
      <c r="I6" s="191"/>
    </row>
    <row r="7" spans="1:9" ht="24" customHeight="1">
      <c r="A7" s="143"/>
      <c r="C7" s="179">
        <v>2564</v>
      </c>
      <c r="D7" s="129"/>
      <c r="E7" s="145">
        <v>2563</v>
      </c>
      <c r="F7" s="127"/>
      <c r="G7" s="179">
        <f>+C7</f>
        <v>2564</v>
      </c>
      <c r="H7" s="129"/>
      <c r="I7" s="145">
        <f>+E7</f>
        <v>2563</v>
      </c>
    </row>
    <row r="8" spans="1:9" ht="24" customHeight="1">
      <c r="A8" s="10" t="s">
        <v>50</v>
      </c>
      <c r="B8" s="25"/>
      <c r="C8" s="25"/>
      <c r="D8" s="25"/>
      <c r="E8" s="5"/>
    </row>
    <row r="9" spans="1:9" ht="24" customHeight="1">
      <c r="A9" s="11" t="s">
        <v>119</v>
      </c>
      <c r="B9" s="25"/>
      <c r="C9" s="31">
        <v>23294</v>
      </c>
      <c r="D9" s="25"/>
      <c r="E9" s="31">
        <f>+T_PL!F87</f>
        <v>30343</v>
      </c>
      <c r="G9" s="31">
        <f>+T_PL!H87</f>
        <v>54283</v>
      </c>
      <c r="H9" s="31"/>
      <c r="I9" s="31">
        <f>T_PL!J87</f>
        <v>30533</v>
      </c>
    </row>
    <row r="10" spans="1:9" ht="24" customHeight="1">
      <c r="A10" s="11" t="s">
        <v>52</v>
      </c>
      <c r="B10" s="25"/>
      <c r="D10" s="25"/>
      <c r="E10" s="31"/>
    </row>
    <row r="11" spans="1:9" ht="24" customHeight="1">
      <c r="A11" s="11" t="s">
        <v>74</v>
      </c>
      <c r="B11" s="25"/>
      <c r="C11" s="31">
        <v>13946</v>
      </c>
      <c r="D11" s="31"/>
      <c r="E11" s="31">
        <f>+T_PL!F85</f>
        <v>8299</v>
      </c>
      <c r="F11" s="31"/>
      <c r="G11" s="31">
        <f>+T_PL!H85</f>
        <v>13946</v>
      </c>
      <c r="H11" s="31"/>
      <c r="I11" s="31">
        <f>+T_PL!J85</f>
        <v>8299</v>
      </c>
    </row>
    <row r="12" spans="1:9" ht="24" customHeight="1">
      <c r="A12" s="11" t="s">
        <v>53</v>
      </c>
      <c r="B12" s="25"/>
      <c r="C12" s="31">
        <v>13334</v>
      </c>
      <c r="D12" s="25"/>
      <c r="E12" s="31">
        <v>10693</v>
      </c>
      <c r="G12" s="31">
        <v>13081</v>
      </c>
      <c r="H12" s="50"/>
      <c r="I12" s="31">
        <v>10693</v>
      </c>
    </row>
    <row r="13" spans="1:9" ht="24" customHeight="1">
      <c r="A13" s="7" t="s">
        <v>54</v>
      </c>
      <c r="B13" s="25"/>
      <c r="C13" s="31">
        <v>959</v>
      </c>
      <c r="D13" s="25"/>
      <c r="E13" s="31">
        <v>935</v>
      </c>
      <c r="G13" s="31">
        <v>959</v>
      </c>
      <c r="H13" s="50"/>
      <c r="I13" s="31">
        <v>935</v>
      </c>
    </row>
    <row r="14" spans="1:9" ht="24" customHeight="1">
      <c r="A14" s="7" t="s">
        <v>226</v>
      </c>
      <c r="B14" s="25"/>
      <c r="C14" s="31">
        <v>2341</v>
      </c>
      <c r="D14" s="25"/>
      <c r="E14" s="31">
        <v>740</v>
      </c>
      <c r="G14" s="31">
        <v>2341</v>
      </c>
      <c r="H14" s="50"/>
      <c r="I14" s="31">
        <v>740</v>
      </c>
    </row>
    <row r="15" spans="1:9" ht="24" customHeight="1">
      <c r="A15" s="7" t="s">
        <v>188</v>
      </c>
      <c r="B15" s="25"/>
      <c r="C15" s="31">
        <v>2517</v>
      </c>
      <c r="D15" s="25"/>
      <c r="E15" s="31">
        <v>-134</v>
      </c>
      <c r="G15" s="31">
        <v>2517</v>
      </c>
      <c r="H15" s="50"/>
      <c r="I15" s="31">
        <v>-134</v>
      </c>
    </row>
    <row r="16" spans="1:9" ht="24" customHeight="1">
      <c r="A16" s="7" t="s">
        <v>230</v>
      </c>
      <c r="B16" s="25"/>
      <c r="C16" s="31">
        <v>2357</v>
      </c>
      <c r="D16" s="25"/>
      <c r="E16" s="31">
        <v>0</v>
      </c>
      <c r="G16" s="31">
        <v>2357</v>
      </c>
      <c r="H16" s="50"/>
      <c r="I16" s="31">
        <v>0</v>
      </c>
    </row>
    <row r="17" spans="1:9" ht="24" customHeight="1">
      <c r="A17" s="7" t="s">
        <v>105</v>
      </c>
      <c r="B17" s="25"/>
      <c r="C17" s="31">
        <v>13</v>
      </c>
      <c r="D17" s="25"/>
      <c r="E17" s="31">
        <v>12</v>
      </c>
      <c r="G17" s="31">
        <v>13</v>
      </c>
      <c r="H17" s="50"/>
      <c r="I17" s="31">
        <v>12</v>
      </c>
    </row>
    <row r="18" spans="1:9" ht="24" customHeight="1">
      <c r="A18" s="7" t="s">
        <v>92</v>
      </c>
      <c r="B18" s="25"/>
      <c r="C18" s="31">
        <v>-346</v>
      </c>
      <c r="D18" s="25"/>
      <c r="E18" s="31">
        <v>-3</v>
      </c>
      <c r="G18" s="31">
        <v>-346</v>
      </c>
      <c r="H18" s="50"/>
      <c r="I18" s="31">
        <v>-3</v>
      </c>
    </row>
    <row r="19" spans="1:9" ht="24" customHeight="1">
      <c r="A19" s="7" t="s">
        <v>202</v>
      </c>
      <c r="B19" s="25"/>
      <c r="C19" s="31">
        <v>0</v>
      </c>
      <c r="D19" s="25"/>
      <c r="E19" s="31">
        <v>0</v>
      </c>
      <c r="G19" s="31">
        <v>-28600</v>
      </c>
      <c r="H19" s="50"/>
      <c r="I19" s="31">
        <v>0</v>
      </c>
    </row>
    <row r="20" spans="1:9" ht="24" customHeight="1">
      <c r="A20" s="7" t="s">
        <v>231</v>
      </c>
      <c r="B20" s="25"/>
      <c r="E20" s="7"/>
      <c r="F20" s="7"/>
      <c r="I20" s="7"/>
    </row>
    <row r="21" spans="1:9" ht="24" customHeight="1">
      <c r="A21" s="180" t="s">
        <v>232</v>
      </c>
      <c r="B21" s="25"/>
      <c r="C21" s="31">
        <v>1140</v>
      </c>
      <c r="D21" s="25"/>
      <c r="E21" s="31">
        <v>97</v>
      </c>
      <c r="G21" s="31">
        <v>1140</v>
      </c>
      <c r="H21" s="50"/>
      <c r="I21" s="31">
        <v>97</v>
      </c>
    </row>
    <row r="22" spans="1:9" ht="24" customHeight="1">
      <c r="A22" s="7" t="s">
        <v>178</v>
      </c>
      <c r="B22" s="25"/>
      <c r="C22" s="31">
        <v>641</v>
      </c>
      <c r="D22" s="25"/>
      <c r="E22" s="31">
        <v>-6803</v>
      </c>
      <c r="G22" s="31">
        <v>641</v>
      </c>
      <c r="H22" s="50"/>
      <c r="I22" s="31">
        <v>-6803</v>
      </c>
    </row>
    <row r="23" spans="1:9" ht="24" hidden="1" customHeight="1">
      <c r="A23" s="7" t="s">
        <v>165</v>
      </c>
      <c r="B23" s="25"/>
      <c r="D23" s="25"/>
      <c r="E23" s="31"/>
      <c r="H23" s="50"/>
      <c r="I23" s="31"/>
    </row>
    <row r="24" spans="1:9" ht="24" customHeight="1">
      <c r="A24" s="11" t="s">
        <v>55</v>
      </c>
      <c r="B24" s="25"/>
      <c r="C24" s="31">
        <v>-221</v>
      </c>
      <c r="D24" s="25"/>
      <c r="E24" s="31">
        <v>-440</v>
      </c>
      <c r="G24" s="31">
        <v>-67</v>
      </c>
      <c r="H24" s="50"/>
      <c r="I24" s="31">
        <v>-248</v>
      </c>
    </row>
    <row r="25" spans="1:9" ht="24" customHeight="1">
      <c r="A25" s="7" t="s">
        <v>56</v>
      </c>
      <c r="B25" s="25"/>
      <c r="C25" s="31">
        <v>3779</v>
      </c>
      <c r="D25" s="25"/>
      <c r="E25" s="31">
        <v>6095</v>
      </c>
      <c r="G25" s="31">
        <v>3946</v>
      </c>
      <c r="H25" s="50"/>
      <c r="I25" s="31">
        <v>6095</v>
      </c>
    </row>
    <row r="26" spans="1:9" ht="24" customHeight="1">
      <c r="A26" s="11" t="s">
        <v>57</v>
      </c>
      <c r="B26" s="25"/>
      <c r="C26" s="31"/>
      <c r="D26" s="25"/>
      <c r="E26" s="31"/>
      <c r="G26" s="31"/>
      <c r="H26" s="50"/>
      <c r="I26" s="31"/>
    </row>
    <row r="27" spans="1:9" ht="24" customHeight="1">
      <c r="A27" s="11" t="s">
        <v>26</v>
      </c>
      <c r="B27" s="25"/>
      <c r="C27" s="31">
        <v>7631</v>
      </c>
      <c r="D27" s="25"/>
      <c r="E27" s="31">
        <v>8470</v>
      </c>
      <c r="G27" s="31">
        <v>7631</v>
      </c>
      <c r="H27" s="50"/>
      <c r="I27" s="31">
        <v>8470</v>
      </c>
    </row>
    <row r="28" spans="1:9" ht="24" customHeight="1">
      <c r="A28" s="11" t="s">
        <v>33</v>
      </c>
      <c r="B28" s="25"/>
      <c r="C28" s="31">
        <v>-41016</v>
      </c>
      <c r="D28" s="25"/>
      <c r="E28" s="31">
        <v>-17947</v>
      </c>
      <c r="G28" s="31">
        <v>-40936</v>
      </c>
      <c r="H28" s="50"/>
      <c r="I28" s="31">
        <v>-17947</v>
      </c>
    </row>
    <row r="29" spans="1:9" ht="24" customHeight="1">
      <c r="A29" s="11" t="s">
        <v>18</v>
      </c>
      <c r="B29" s="25"/>
      <c r="C29" s="31">
        <v>-7379</v>
      </c>
      <c r="D29" s="25"/>
      <c r="E29" s="31">
        <v>9553</v>
      </c>
      <c r="G29" s="31">
        <v>-6159</v>
      </c>
      <c r="H29" s="50"/>
      <c r="I29" s="31">
        <v>9860</v>
      </c>
    </row>
    <row r="30" spans="1:9" ht="24" customHeight="1">
      <c r="A30" s="7" t="s">
        <v>36</v>
      </c>
      <c r="C30" s="31">
        <v>-30</v>
      </c>
      <c r="D30" s="25"/>
      <c r="E30" s="31">
        <v>0</v>
      </c>
      <c r="G30" s="31">
        <v>0</v>
      </c>
      <c r="H30" s="50"/>
      <c r="I30" s="31">
        <v>0</v>
      </c>
    </row>
    <row r="31" spans="1:9" ht="24" customHeight="1">
      <c r="A31" s="7" t="s">
        <v>58</v>
      </c>
      <c r="D31" s="25"/>
      <c r="E31" s="31"/>
      <c r="H31" s="50"/>
      <c r="I31" s="31"/>
    </row>
    <row r="32" spans="1:9" ht="24" customHeight="1">
      <c r="A32" s="7" t="s">
        <v>59</v>
      </c>
      <c r="C32" s="31">
        <v>25164</v>
      </c>
      <c r="D32" s="25"/>
      <c r="E32" s="31">
        <v>-45320</v>
      </c>
      <c r="G32" s="31">
        <v>25164</v>
      </c>
      <c r="H32" s="50"/>
      <c r="I32" s="31">
        <v>-45320</v>
      </c>
    </row>
    <row r="33" spans="1:9" ht="24" customHeight="1">
      <c r="A33" s="7" t="s">
        <v>44</v>
      </c>
      <c r="C33" s="31">
        <v>-42</v>
      </c>
      <c r="E33" s="31">
        <v>-689</v>
      </c>
      <c r="G33" s="31">
        <v>-203</v>
      </c>
      <c r="H33" s="50"/>
      <c r="I33" s="31">
        <v>-793</v>
      </c>
    </row>
    <row r="34" spans="1:9" ht="24" customHeight="1">
      <c r="A34" s="7" t="s">
        <v>104</v>
      </c>
      <c r="C34" s="28">
        <v>-400</v>
      </c>
      <c r="E34" s="28">
        <v>-150</v>
      </c>
      <c r="G34" s="28">
        <v>-400</v>
      </c>
      <c r="I34" s="28">
        <v>-150</v>
      </c>
    </row>
    <row r="35" spans="1:9" ht="24" customHeight="1">
      <c r="A35" s="7" t="s">
        <v>229</v>
      </c>
      <c r="C35" s="12">
        <f>SUM(C9:C34)</f>
        <v>47682</v>
      </c>
      <c r="E35" s="12">
        <f>SUM(E9:E34)</f>
        <v>3751</v>
      </c>
      <c r="G35" s="12">
        <f>SUM(G9:G34)</f>
        <v>51308</v>
      </c>
      <c r="I35" s="12">
        <f>SUM(I9:I34)</f>
        <v>4336</v>
      </c>
    </row>
    <row r="36" spans="1:9" ht="24" customHeight="1">
      <c r="A36" s="7" t="s">
        <v>60</v>
      </c>
      <c r="C36" s="12">
        <v>-12358</v>
      </c>
      <c r="E36" s="12">
        <v>-7563</v>
      </c>
      <c r="G36" s="12">
        <v>-12354</v>
      </c>
      <c r="I36" s="12">
        <v>-7563</v>
      </c>
    </row>
    <row r="37" spans="1:9" ht="24" customHeight="1">
      <c r="A37" s="10" t="s">
        <v>177</v>
      </c>
      <c r="C37" s="65">
        <f>SUM(C35:C36)</f>
        <v>35324</v>
      </c>
      <c r="E37" s="44">
        <f>SUM(E35:E36)</f>
        <v>-3812</v>
      </c>
      <c r="G37" s="65">
        <f>SUM(G35:G36)</f>
        <v>38954</v>
      </c>
      <c r="I37" s="44">
        <f>SUM(I35:I36)</f>
        <v>-3227</v>
      </c>
    </row>
    <row r="38" spans="1:9" ht="24" customHeight="1">
      <c r="A38" s="47" t="str">
        <f>+A1</f>
        <v>บริษัท เทคโนเมดิคัล จำกัด (มหาชน) และบริษัทย่อย</v>
      </c>
      <c r="E38" s="7"/>
      <c r="H38" s="50"/>
      <c r="I38" s="31" t="s">
        <v>108</v>
      </c>
    </row>
    <row r="39" spans="1:9" ht="24" customHeight="1">
      <c r="A39" s="10" t="s">
        <v>61</v>
      </c>
      <c r="E39" s="7"/>
      <c r="G39" s="12"/>
      <c r="H39" s="50"/>
      <c r="I39" s="31" t="s">
        <v>109</v>
      </c>
    </row>
    <row r="40" spans="1:9" ht="24" customHeight="1">
      <c r="A40" s="10" t="str">
        <f>A3</f>
        <v>สำหรับงวดเก้าเดือนสิ้นสุดวันที่ 30 กันยายน 2564 และ 2563</v>
      </c>
      <c r="H40" s="50"/>
    </row>
    <row r="41" spans="1:9" ht="14.25" customHeight="1">
      <c r="A41" s="10"/>
      <c r="H41" s="50"/>
    </row>
    <row r="42" spans="1:9" ht="24" customHeight="1">
      <c r="C42" s="190" t="s">
        <v>107</v>
      </c>
      <c r="D42" s="190"/>
      <c r="E42" s="190"/>
      <c r="F42" s="190"/>
      <c r="G42" s="190"/>
      <c r="H42" s="190"/>
      <c r="I42" s="190"/>
    </row>
    <row r="43" spans="1:9" ht="24" customHeight="1">
      <c r="C43" s="190" t="s">
        <v>124</v>
      </c>
      <c r="D43" s="190"/>
      <c r="E43" s="190"/>
      <c r="F43" s="144"/>
      <c r="G43" s="191" t="s">
        <v>125</v>
      </c>
      <c r="H43" s="191"/>
      <c r="I43" s="191"/>
    </row>
    <row r="44" spans="1:9" ht="24" customHeight="1">
      <c r="C44" s="179">
        <f>+C7</f>
        <v>2564</v>
      </c>
      <c r="D44" s="129"/>
      <c r="E44" s="179">
        <f>+E7</f>
        <v>2563</v>
      </c>
      <c r="F44" s="127"/>
      <c r="G44" s="179">
        <f>+G7</f>
        <v>2564</v>
      </c>
      <c r="H44" s="129"/>
      <c r="I44" s="178">
        <f>+I7</f>
        <v>2563</v>
      </c>
    </row>
    <row r="45" spans="1:9" ht="24" customHeight="1">
      <c r="A45" s="10" t="s">
        <v>62</v>
      </c>
      <c r="H45" s="50"/>
    </row>
    <row r="46" spans="1:9" ht="24" customHeight="1">
      <c r="A46" s="7" t="s">
        <v>211</v>
      </c>
      <c r="C46" s="31">
        <v>179</v>
      </c>
      <c r="D46" s="31"/>
      <c r="E46" s="31">
        <v>285</v>
      </c>
      <c r="G46" s="31">
        <v>179</v>
      </c>
      <c r="H46" s="31"/>
      <c r="I46" s="31">
        <v>285</v>
      </c>
    </row>
    <row r="47" spans="1:9" ht="24" customHeight="1">
      <c r="A47" s="7" t="s">
        <v>103</v>
      </c>
      <c r="C47" s="31">
        <v>-64313</v>
      </c>
      <c r="D47" s="31"/>
      <c r="E47" s="31">
        <v>-17037</v>
      </c>
      <c r="G47" s="31">
        <v>-4402</v>
      </c>
      <c r="H47" s="31"/>
      <c r="I47" s="31">
        <v>-12715</v>
      </c>
    </row>
    <row r="48" spans="1:9" ht="24" customHeight="1">
      <c r="A48" s="7" t="s">
        <v>208</v>
      </c>
      <c r="C48" s="31">
        <v>-2550</v>
      </c>
      <c r="D48" s="31"/>
      <c r="E48" s="31">
        <v>0</v>
      </c>
      <c r="G48" s="31">
        <v>-2550</v>
      </c>
      <c r="H48" s="31"/>
      <c r="I48" s="31">
        <v>0</v>
      </c>
    </row>
    <row r="49" spans="1:9" ht="24" customHeight="1">
      <c r="A49" s="7" t="s">
        <v>63</v>
      </c>
      <c r="C49" s="31">
        <v>-911</v>
      </c>
      <c r="D49" s="31"/>
      <c r="E49" s="31">
        <v>-1109</v>
      </c>
      <c r="G49" s="31">
        <v>-911</v>
      </c>
      <c r="H49" s="31"/>
      <c r="I49" s="31">
        <v>-1109</v>
      </c>
    </row>
    <row r="50" spans="1:9" ht="24" customHeight="1">
      <c r="A50" s="7" t="s">
        <v>166</v>
      </c>
      <c r="C50" s="31">
        <v>0</v>
      </c>
      <c r="D50" s="31"/>
      <c r="E50" s="31">
        <v>0</v>
      </c>
      <c r="G50" s="31">
        <v>-140000</v>
      </c>
      <c r="H50" s="31"/>
      <c r="I50" s="31">
        <v>-100000</v>
      </c>
    </row>
    <row r="51" spans="1:9" ht="24" customHeight="1">
      <c r="A51" s="7" t="s">
        <v>209</v>
      </c>
      <c r="C51" s="4">
        <v>0</v>
      </c>
      <c r="E51" s="4">
        <v>25000</v>
      </c>
      <c r="G51" s="4">
        <v>0</v>
      </c>
      <c r="I51" s="4">
        <v>0</v>
      </c>
    </row>
    <row r="52" spans="1:9" ht="24" customHeight="1">
      <c r="A52" s="7" t="s">
        <v>233</v>
      </c>
      <c r="C52" s="4"/>
      <c r="G52" s="4"/>
      <c r="I52" s="4"/>
    </row>
    <row r="53" spans="1:9" ht="21.75">
      <c r="A53" s="21" t="s">
        <v>234</v>
      </c>
      <c r="C53" s="31">
        <v>1839</v>
      </c>
      <c r="D53" s="31"/>
      <c r="E53" s="31">
        <v>35226</v>
      </c>
      <c r="G53" s="31">
        <v>1839</v>
      </c>
      <c r="H53" s="31"/>
      <c r="I53" s="31">
        <v>35226</v>
      </c>
    </row>
    <row r="54" spans="1:9" ht="24" customHeight="1">
      <c r="A54" s="7" t="s">
        <v>121</v>
      </c>
      <c r="C54" s="31">
        <v>449</v>
      </c>
      <c r="D54" s="31"/>
      <c r="E54" s="31">
        <v>4</v>
      </c>
      <c r="G54" s="31">
        <v>449</v>
      </c>
      <c r="H54" s="31"/>
      <c r="I54" s="31">
        <v>4</v>
      </c>
    </row>
    <row r="55" spans="1:9" ht="24" customHeight="1">
      <c r="A55" s="7" t="s">
        <v>206</v>
      </c>
      <c r="C55" s="31">
        <v>0</v>
      </c>
      <c r="D55" s="31"/>
      <c r="E55" s="31">
        <v>0</v>
      </c>
      <c r="G55" s="31">
        <v>77000</v>
      </c>
      <c r="H55" s="31"/>
      <c r="I55" s="31">
        <v>0</v>
      </c>
    </row>
    <row r="56" spans="1:9" ht="24" customHeight="1">
      <c r="A56" s="7" t="s">
        <v>64</v>
      </c>
      <c r="C56" s="31">
        <v>221</v>
      </c>
      <c r="D56" s="31"/>
      <c r="E56" s="31">
        <v>360</v>
      </c>
      <c r="G56" s="31">
        <v>67</v>
      </c>
      <c r="H56" s="31"/>
      <c r="I56" s="31">
        <v>296</v>
      </c>
    </row>
    <row r="57" spans="1:9" ht="24" customHeight="1">
      <c r="A57" s="10" t="s">
        <v>184</v>
      </c>
      <c r="C57" s="27">
        <f>SUM(C46:C56)</f>
        <v>-65086</v>
      </c>
      <c r="D57" s="31"/>
      <c r="E57" s="27">
        <f>SUM(E46:E56)</f>
        <v>42729</v>
      </c>
      <c r="G57" s="27">
        <f>SUM(G46:G56)</f>
        <v>-68329</v>
      </c>
      <c r="H57" s="31"/>
      <c r="I57" s="27">
        <f>SUM(I46:I56)</f>
        <v>-78013</v>
      </c>
    </row>
    <row r="58" spans="1:9" ht="15" customHeight="1">
      <c r="G58" s="12"/>
      <c r="I58" s="4"/>
    </row>
    <row r="59" spans="1:9" ht="24" customHeight="1">
      <c r="A59" s="10" t="s">
        <v>65</v>
      </c>
      <c r="I59" s="4"/>
    </row>
    <row r="60" spans="1:9" ht="24" customHeight="1">
      <c r="A60" s="7" t="s">
        <v>212</v>
      </c>
      <c r="C60" s="4">
        <v>20488</v>
      </c>
      <c r="D60" s="4"/>
      <c r="E60" s="4">
        <v>34378</v>
      </c>
      <c r="G60" s="4">
        <v>20488</v>
      </c>
      <c r="H60" s="4"/>
      <c r="I60" s="4">
        <v>34378</v>
      </c>
    </row>
    <row r="61" spans="1:9" ht="24" customHeight="1">
      <c r="A61" s="7" t="s">
        <v>228</v>
      </c>
      <c r="C61" s="4">
        <v>-2378</v>
      </c>
      <c r="D61" s="4"/>
      <c r="E61" s="4">
        <v>-2074</v>
      </c>
      <c r="G61" s="4">
        <v>-2378</v>
      </c>
      <c r="H61" s="4"/>
      <c r="I61" s="4">
        <v>-2074</v>
      </c>
    </row>
    <row r="62" spans="1:9" ht="24" hidden="1" customHeight="1">
      <c r="A62" s="7" t="s">
        <v>66</v>
      </c>
      <c r="C62" s="4">
        <v>0</v>
      </c>
      <c r="D62" s="4"/>
      <c r="E62" s="4">
        <v>0</v>
      </c>
      <c r="G62" s="4">
        <v>0</v>
      </c>
      <c r="H62" s="4"/>
      <c r="I62" s="4">
        <v>0</v>
      </c>
    </row>
    <row r="63" spans="1:9" ht="21.6" customHeight="1">
      <c r="A63" s="7" t="s">
        <v>213</v>
      </c>
      <c r="C63" s="59">
        <v>0</v>
      </c>
      <c r="D63" s="59"/>
      <c r="E63" s="59">
        <v>0</v>
      </c>
      <c r="G63" s="59">
        <v>50000</v>
      </c>
      <c r="H63" s="59"/>
      <c r="I63" s="59">
        <v>0</v>
      </c>
    </row>
    <row r="64" spans="1:9" ht="21.6" customHeight="1">
      <c r="A64" s="7" t="s">
        <v>97</v>
      </c>
      <c r="C64" s="59">
        <v>0</v>
      </c>
      <c r="D64" s="59"/>
      <c r="E64" s="59">
        <v>5750</v>
      </c>
      <c r="G64" s="59">
        <v>0</v>
      </c>
      <c r="H64" s="59"/>
      <c r="I64" s="59">
        <v>5750</v>
      </c>
    </row>
    <row r="65" spans="1:9" ht="24" customHeight="1">
      <c r="A65" s="7" t="s">
        <v>66</v>
      </c>
      <c r="C65" s="4">
        <v>-9955</v>
      </c>
      <c r="D65" s="4"/>
      <c r="E65" s="4">
        <v>-9654</v>
      </c>
      <c r="F65" s="21"/>
      <c r="G65" s="4">
        <v>-9955</v>
      </c>
      <c r="H65" s="4"/>
      <c r="I65" s="4">
        <v>-9654</v>
      </c>
    </row>
    <row r="66" spans="1:9" ht="24" customHeight="1">
      <c r="A66" s="7" t="s">
        <v>210</v>
      </c>
      <c r="C66" s="4">
        <v>35000</v>
      </c>
      <c r="D66" s="4"/>
      <c r="E66" s="4">
        <v>0</v>
      </c>
      <c r="F66" s="21"/>
      <c r="G66" s="4">
        <v>0</v>
      </c>
      <c r="H66" s="4"/>
      <c r="I66" s="4">
        <v>0</v>
      </c>
    </row>
    <row r="67" spans="1:9" ht="24" customHeight="1">
      <c r="A67" s="7" t="s">
        <v>185</v>
      </c>
      <c r="C67" s="4">
        <v>-30800</v>
      </c>
      <c r="D67" s="4"/>
      <c r="E67" s="4">
        <v>-40040</v>
      </c>
      <c r="G67" s="4">
        <v>-30800</v>
      </c>
      <c r="H67" s="4"/>
      <c r="I67" s="4">
        <v>-40040</v>
      </c>
    </row>
    <row r="68" spans="1:9" ht="24" customHeight="1">
      <c r="A68" s="7" t="s">
        <v>67</v>
      </c>
      <c r="C68" s="4">
        <v>-3444</v>
      </c>
      <c r="D68" s="4"/>
      <c r="E68" s="4">
        <v>-5680</v>
      </c>
      <c r="G68" s="4">
        <v>-3444</v>
      </c>
      <c r="H68" s="4"/>
      <c r="I68" s="4">
        <v>-5680</v>
      </c>
    </row>
    <row r="69" spans="1:9" ht="24" customHeight="1">
      <c r="A69" s="10" t="s">
        <v>235</v>
      </c>
      <c r="C69" s="44">
        <f>SUM(C60:C68)</f>
        <v>8911</v>
      </c>
      <c r="D69" s="4"/>
      <c r="E69" s="44">
        <f>SUM(E60:E68)</f>
        <v>-17320</v>
      </c>
      <c r="G69" s="44">
        <f>SUM(G60:G68)</f>
        <v>23911</v>
      </c>
      <c r="H69" s="4"/>
      <c r="I69" s="44">
        <f>SUM(I60:I68)</f>
        <v>-17320</v>
      </c>
    </row>
    <row r="70" spans="1:9" ht="15.75" customHeight="1">
      <c r="G70" s="12"/>
      <c r="I70" s="4"/>
    </row>
    <row r="71" spans="1:9" ht="24" customHeight="1">
      <c r="A71" s="10" t="s">
        <v>167</v>
      </c>
      <c r="C71" s="12">
        <f>+C37+C57+C69</f>
        <v>-20851</v>
      </c>
      <c r="E71" s="12">
        <f>+E37+E57+E69</f>
        <v>21597</v>
      </c>
      <c r="G71" s="12">
        <f>+G37+G57+G69</f>
        <v>-5464</v>
      </c>
      <c r="I71" s="12">
        <f>+I37+I57+I69</f>
        <v>-98560</v>
      </c>
    </row>
    <row r="72" spans="1:9" ht="15" customHeight="1">
      <c r="I72" s="4"/>
    </row>
    <row r="73" spans="1:9" ht="24" customHeight="1">
      <c r="A73" s="10" t="s">
        <v>116</v>
      </c>
      <c r="C73" s="45">
        <v>171240</v>
      </c>
      <c r="D73" s="4"/>
      <c r="E73" s="45">
        <v>149844</v>
      </c>
      <c r="G73" s="45">
        <v>53479</v>
      </c>
      <c r="H73" s="4"/>
      <c r="I73" s="45">
        <v>149844</v>
      </c>
    </row>
    <row r="74" spans="1:9" ht="15.75" customHeight="1">
      <c r="C74" s="4"/>
      <c r="D74" s="4"/>
      <c r="G74" s="4"/>
      <c r="H74" s="4"/>
      <c r="I74" s="4"/>
    </row>
    <row r="75" spans="1:9" ht="24" customHeight="1" thickBot="1">
      <c r="A75" s="10" t="s">
        <v>117</v>
      </c>
      <c r="C75" s="46">
        <f>SUM(C71:C73)</f>
        <v>150389</v>
      </c>
      <c r="D75" s="4"/>
      <c r="E75" s="46">
        <f>SUM(E71:E73)</f>
        <v>171441</v>
      </c>
      <c r="G75" s="46">
        <f>SUM(G71:G73)</f>
        <v>48015</v>
      </c>
      <c r="H75" s="4"/>
      <c r="I75" s="46">
        <f>SUM(I71:I73)</f>
        <v>51284</v>
      </c>
    </row>
    <row r="76" spans="1:9" ht="24" customHeight="1" thickTop="1">
      <c r="A76" s="47" t="str">
        <f>+A38</f>
        <v>บริษัท เทคโนเมดิคัล จำกัด (มหาชน) และบริษัทย่อย</v>
      </c>
      <c r="E76" s="7"/>
      <c r="H76" s="50"/>
      <c r="I76" s="31" t="s">
        <v>108</v>
      </c>
    </row>
    <row r="77" spans="1:9" ht="24" customHeight="1">
      <c r="A77" s="10" t="s">
        <v>61</v>
      </c>
      <c r="E77" s="7"/>
      <c r="H77" s="50"/>
      <c r="I77" s="31" t="s">
        <v>109</v>
      </c>
    </row>
    <row r="78" spans="1:9" ht="24" customHeight="1">
      <c r="A78" s="10" t="str">
        <f>A40</f>
        <v>สำหรับงวดเก้าเดือนสิ้นสุดวันที่ 30 กันยายน 2564 และ 2563</v>
      </c>
      <c r="H78" s="50"/>
    </row>
    <row r="79" spans="1:9" ht="14.25" customHeight="1">
      <c r="A79" s="10"/>
      <c r="H79" s="50"/>
    </row>
    <row r="80" spans="1:9" ht="24" customHeight="1">
      <c r="C80" s="190" t="s">
        <v>107</v>
      </c>
      <c r="D80" s="190"/>
      <c r="E80" s="190"/>
      <c r="F80" s="190"/>
      <c r="G80" s="190"/>
      <c r="H80" s="190"/>
      <c r="I80" s="190"/>
    </row>
    <row r="81" spans="1:9" ht="24" customHeight="1">
      <c r="C81" s="190" t="s">
        <v>124</v>
      </c>
      <c r="D81" s="190"/>
      <c r="E81" s="190"/>
      <c r="F81" s="144"/>
      <c r="G81" s="191" t="s">
        <v>125</v>
      </c>
      <c r="H81" s="191"/>
      <c r="I81" s="191"/>
    </row>
    <row r="82" spans="1:9" ht="24" customHeight="1">
      <c r="C82" s="179">
        <f>+C44</f>
        <v>2564</v>
      </c>
      <c r="D82" s="129"/>
      <c r="E82" s="179">
        <f>+E44</f>
        <v>2563</v>
      </c>
      <c r="F82" s="127"/>
      <c r="G82" s="179">
        <f>+G44</f>
        <v>2564</v>
      </c>
      <c r="H82" s="129"/>
      <c r="I82" s="163">
        <f>+I44</f>
        <v>2563</v>
      </c>
    </row>
    <row r="83" spans="1:9" ht="24" customHeight="1">
      <c r="A83" s="10" t="s">
        <v>68</v>
      </c>
      <c r="H83" s="50"/>
    </row>
    <row r="84" spans="1:9" ht="24" customHeight="1">
      <c r="A84" s="10" t="s">
        <v>118</v>
      </c>
      <c r="H84" s="50"/>
    </row>
    <row r="85" spans="1:9" ht="24" customHeight="1">
      <c r="A85" s="7" t="s">
        <v>69</v>
      </c>
      <c r="C85" s="4">
        <v>40</v>
      </c>
      <c r="D85" s="4"/>
      <c r="E85" s="4">
        <v>30</v>
      </c>
      <c r="G85" s="4">
        <v>30</v>
      </c>
      <c r="H85" s="4"/>
      <c r="I85" s="4">
        <v>30</v>
      </c>
    </row>
    <row r="86" spans="1:9" ht="24" customHeight="1">
      <c r="A86" s="7" t="s">
        <v>70</v>
      </c>
      <c r="C86" s="4">
        <v>40572</v>
      </c>
      <c r="D86" s="4"/>
      <c r="E86" s="4">
        <v>32269</v>
      </c>
      <c r="G86" s="4">
        <v>39654</v>
      </c>
      <c r="H86" s="4"/>
      <c r="I86" s="4">
        <v>32269</v>
      </c>
    </row>
    <row r="87" spans="1:9" ht="24" customHeight="1">
      <c r="A87" s="7" t="s">
        <v>71</v>
      </c>
      <c r="C87" s="4">
        <v>59765</v>
      </c>
      <c r="D87" s="4"/>
      <c r="E87" s="4">
        <v>139142</v>
      </c>
      <c r="G87" s="4">
        <v>8689</v>
      </c>
      <c r="H87" s="4"/>
      <c r="I87" s="4">
        <v>18985</v>
      </c>
    </row>
    <row r="88" spans="1:9" ht="24" customHeight="1">
      <c r="A88" s="7" t="s">
        <v>227</v>
      </c>
      <c r="C88" s="4">
        <v>50012</v>
      </c>
      <c r="D88" s="4"/>
      <c r="E88" s="4">
        <v>0</v>
      </c>
      <c r="G88" s="4">
        <v>0</v>
      </c>
      <c r="H88" s="4"/>
      <c r="I88" s="4">
        <v>0</v>
      </c>
    </row>
    <row r="89" spans="1:9" ht="24" customHeight="1" thickBot="1">
      <c r="A89" s="7" t="s">
        <v>72</v>
      </c>
      <c r="C89" s="48">
        <f>SUM(C85:C88)</f>
        <v>150389</v>
      </c>
      <c r="D89" s="4"/>
      <c r="E89" s="48">
        <f>SUM(E85:E88)</f>
        <v>171441</v>
      </c>
      <c r="G89" s="48">
        <f>SUM(G85:G88)</f>
        <v>48373</v>
      </c>
      <c r="H89" s="4"/>
      <c r="I89" s="48">
        <f>SUM(I85:I88)</f>
        <v>51284</v>
      </c>
    </row>
    <row r="90" spans="1:9" ht="24" customHeight="1" thickTop="1">
      <c r="A90" s="10" t="s">
        <v>73</v>
      </c>
      <c r="E90" s="59"/>
      <c r="I90" s="59"/>
    </row>
    <row r="91" spans="1:9" ht="24" customHeight="1">
      <c r="A91" s="7" t="s">
        <v>122</v>
      </c>
      <c r="C91" s="59">
        <v>261</v>
      </c>
      <c r="D91" s="59"/>
      <c r="E91" s="59">
        <v>63</v>
      </c>
      <c r="F91" s="21"/>
      <c r="G91" s="59">
        <v>261</v>
      </c>
      <c r="H91" s="59"/>
      <c r="I91" s="59">
        <v>63</v>
      </c>
    </row>
    <row r="92" spans="1:9" ht="24" customHeight="1">
      <c r="A92" s="7" t="s">
        <v>98</v>
      </c>
      <c r="C92" s="59">
        <v>684</v>
      </c>
      <c r="E92" s="59">
        <v>1188</v>
      </c>
      <c r="F92" s="21"/>
      <c r="G92" s="59">
        <v>525</v>
      </c>
      <c r="I92" s="59">
        <v>592</v>
      </c>
    </row>
    <row r="93" spans="1:9" ht="24" customHeight="1">
      <c r="A93" s="7" t="s">
        <v>215</v>
      </c>
      <c r="C93" s="59">
        <v>48400</v>
      </c>
      <c r="D93" s="59"/>
      <c r="E93" s="59">
        <v>0</v>
      </c>
      <c r="F93" s="59"/>
      <c r="G93" s="59">
        <v>0</v>
      </c>
      <c r="H93" s="59"/>
      <c r="I93" s="49">
        <v>0</v>
      </c>
    </row>
    <row r="94" spans="1:9" ht="24" customHeight="1">
      <c r="A94" s="7" t="s">
        <v>81</v>
      </c>
      <c r="C94" s="59">
        <v>5207</v>
      </c>
      <c r="D94" s="59"/>
      <c r="E94" s="59">
        <v>4400</v>
      </c>
      <c r="F94" s="21"/>
      <c r="G94" s="59">
        <v>5127</v>
      </c>
      <c r="H94" s="59"/>
      <c r="I94" s="59">
        <v>4400</v>
      </c>
    </row>
    <row r="95" spans="1:9" ht="24" customHeight="1">
      <c r="A95" s="7" t="s">
        <v>214</v>
      </c>
      <c r="C95" s="59">
        <v>12020</v>
      </c>
      <c r="D95" s="59"/>
      <c r="E95" s="59">
        <v>0</v>
      </c>
      <c r="F95" s="59"/>
      <c r="G95" s="59">
        <v>12020</v>
      </c>
      <c r="H95" s="59"/>
      <c r="I95" s="49">
        <v>0</v>
      </c>
    </row>
    <row r="96" spans="1:9" ht="24" customHeight="1">
      <c r="A96" s="7" t="s">
        <v>187</v>
      </c>
      <c r="C96" s="59">
        <v>0</v>
      </c>
      <c r="D96" s="59"/>
      <c r="E96" s="59">
        <v>3512</v>
      </c>
      <c r="F96" s="59"/>
      <c r="G96" s="59">
        <v>0</v>
      </c>
      <c r="H96" s="50"/>
      <c r="I96" s="59">
        <v>3512</v>
      </c>
    </row>
    <row r="97" spans="1:15" ht="24" customHeight="1">
      <c r="A97" s="7" t="s">
        <v>186</v>
      </c>
      <c r="C97" s="59">
        <v>0</v>
      </c>
      <c r="D97" s="59"/>
      <c r="E97" s="59">
        <v>2328</v>
      </c>
      <c r="F97" s="21"/>
      <c r="G97" s="59">
        <v>0</v>
      </c>
      <c r="H97" s="59"/>
      <c r="I97" s="59">
        <v>2328</v>
      </c>
    </row>
    <row r="98" spans="1:15" ht="24" customHeight="1">
      <c r="A98" s="7" t="s">
        <v>236</v>
      </c>
      <c r="C98" s="59"/>
      <c r="D98" s="59"/>
      <c r="E98" s="59"/>
      <c r="F98" s="21"/>
      <c r="G98" s="59"/>
      <c r="H98" s="59"/>
      <c r="I98" s="59"/>
    </row>
    <row r="99" spans="1:15" ht="21.75">
      <c r="A99" s="7" t="s">
        <v>237</v>
      </c>
      <c r="C99" s="59">
        <v>0</v>
      </c>
      <c r="D99" s="162"/>
      <c r="E99" s="59">
        <v>46248</v>
      </c>
      <c r="F99" s="25"/>
      <c r="G99" s="59">
        <v>0</v>
      </c>
      <c r="H99" s="59"/>
      <c r="I99" s="59">
        <v>46248</v>
      </c>
      <c r="J99" s="12"/>
    </row>
    <row r="100" spans="1:15" ht="24" customHeight="1">
      <c r="A100" s="10" t="s">
        <v>199</v>
      </c>
      <c r="C100" s="59"/>
      <c r="D100" s="162"/>
      <c r="E100" s="162"/>
      <c r="F100" s="162"/>
      <c r="G100" s="162"/>
      <c r="H100" s="25"/>
      <c r="I100" s="59"/>
      <c r="J100" s="59"/>
      <c r="K100" s="4"/>
    </row>
    <row r="101" spans="1:15" ht="24" customHeight="1">
      <c r="A101" s="7" t="s">
        <v>200</v>
      </c>
      <c r="C101" s="59">
        <v>3237</v>
      </c>
      <c r="D101" s="162"/>
      <c r="E101" s="162">
        <v>2268</v>
      </c>
      <c r="F101" s="162"/>
      <c r="G101" s="162">
        <v>3206</v>
      </c>
      <c r="H101" s="25"/>
      <c r="I101" s="59">
        <f>+E101</f>
        <v>2268</v>
      </c>
      <c r="J101" s="59"/>
      <c r="K101" s="4"/>
      <c r="N101" s="9"/>
      <c r="O101" s="9"/>
    </row>
    <row r="102" spans="1:15" ht="24" customHeight="1">
      <c r="C102" s="59"/>
      <c r="D102" s="59"/>
      <c r="E102" s="59"/>
      <c r="F102" s="59"/>
      <c r="G102" s="59"/>
      <c r="H102" s="59"/>
    </row>
    <row r="103" spans="1:15" ht="24" customHeight="1">
      <c r="H103" s="50"/>
    </row>
    <row r="104" spans="1:15" ht="24" customHeight="1">
      <c r="A104" s="7" t="s">
        <v>111</v>
      </c>
      <c r="H104" s="50"/>
    </row>
    <row r="106" spans="1:15" ht="24" customHeight="1">
      <c r="C106" s="12">
        <f>C89-C75</f>
        <v>0</v>
      </c>
      <c r="D106" s="12">
        <f t="shared" ref="D106:E106" si="0">D89-D75</f>
        <v>0</v>
      </c>
      <c r="E106" s="12">
        <f t="shared" si="0"/>
        <v>0</v>
      </c>
      <c r="F106" s="12"/>
      <c r="G106" s="12">
        <f>G89-G75</f>
        <v>358</v>
      </c>
    </row>
  </sheetData>
  <mergeCells count="9">
    <mergeCell ref="C80:I80"/>
    <mergeCell ref="C81:E81"/>
    <mergeCell ref="G81:I81"/>
    <mergeCell ref="C5:I5"/>
    <mergeCell ref="C6:E6"/>
    <mergeCell ref="G6:I6"/>
    <mergeCell ref="C42:I42"/>
    <mergeCell ref="C43:E43"/>
    <mergeCell ref="G43:I43"/>
  </mergeCells>
  <pageMargins left="0.51" right="0.23622047244094491" top="0.74803149606299213" bottom="0.23622047244094491" header="0.31496062992125984" footer="0.31496062992125984"/>
  <pageSetup paperSize="9" scale="80" firstPageNumber="10" orientation="portrait" useFirstPageNumber="1" r:id="rId1"/>
  <headerFooter alignWithMargins="0">
    <oddFooter>&amp;L
&amp;R&amp;"Angsana New,Regular"&amp;15
&amp;P</oddFooter>
  </headerFooter>
  <rowBreaks count="2" manualBreakCount="2">
    <brk id="37" max="8" man="1"/>
    <brk id="7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T_SOFP</vt:lpstr>
      <vt:lpstr>T_PL</vt:lpstr>
      <vt:lpstr>T_SE.Conso</vt:lpstr>
      <vt:lpstr>T_SE.Separate</vt:lpstr>
      <vt:lpstr>T_CF</vt:lpstr>
      <vt:lpstr>T_CF!Print_Area</vt:lpstr>
      <vt:lpstr>T_PL!Print_Area</vt:lpstr>
      <vt:lpstr>T_SE.Conso!Print_Area</vt:lpstr>
      <vt:lpstr>T_SE.Separate!Print_Area</vt:lpstr>
      <vt:lpstr>T_SOFP!Print_Area</vt:lpstr>
    </vt:vector>
  </TitlesOfParts>
  <Company>^_^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CKY</dc:title>
  <dc:creator>MR&amp;A</dc:creator>
  <cp:lastModifiedBy>AKP</cp:lastModifiedBy>
  <cp:lastPrinted>2021-10-25T04:33:57Z</cp:lastPrinted>
  <dcterms:created xsi:type="dcterms:W3CDTF">2004-12-07T08:50:51Z</dcterms:created>
  <dcterms:modified xsi:type="dcterms:W3CDTF">2021-11-02T09:08:01Z</dcterms:modified>
</cp:coreProperties>
</file>