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TEW\PCL\งบการเงิน\2560\Year end\"/>
    </mc:Choice>
  </mc:AlternateContent>
  <bookViews>
    <workbookView xWindow="60" yWindow="315" windowWidth="10155" windowHeight="6255" activeTab="3"/>
  </bookViews>
  <sheets>
    <sheet name="T_BS" sheetId="3" r:id="rId1"/>
    <sheet name="T_PL" sheetId="14" r:id="rId2"/>
    <sheet name="T_EQ" sheetId="19" r:id="rId3"/>
    <sheet name="T CF" sheetId="20" r:id="rId4"/>
  </sheets>
  <definedNames>
    <definedName name="_xlnm.Print_Area" localSheetId="3">'T CF'!$A$1:$E$84</definedName>
    <definedName name="_xlnm.Print_Area" localSheetId="0">T_BS!$A$1:$F$88</definedName>
    <definedName name="_xlnm.Print_Area" localSheetId="2">T_EQ!$A$1:$L$26</definedName>
    <definedName name="_xlnm.Print_Area" localSheetId="1">T_PL!$A$1:$F$37</definedName>
  </definedNames>
  <calcPr calcId="162913" iterate="1"/>
</workbook>
</file>

<file path=xl/calcChain.xml><?xml version="1.0" encoding="utf-8"?>
<calcChain xmlns="http://schemas.openxmlformats.org/spreadsheetml/2006/main">
  <c r="C60" i="20" l="1"/>
  <c r="C56" i="20"/>
  <c r="C41" i="20"/>
  <c r="F35" i="14"/>
  <c r="F20" i="3" l="1"/>
  <c r="D20" i="3" l="1"/>
  <c r="E22" i="19" l="1"/>
  <c r="G22" i="19"/>
  <c r="I22" i="19"/>
  <c r="D57" i="3"/>
  <c r="D51" i="3"/>
  <c r="D59" i="3" s="1"/>
  <c r="E68" i="20" l="1"/>
  <c r="C68" i="20"/>
  <c r="A65" i="20"/>
  <c r="L18" i="19"/>
  <c r="L19" i="19"/>
  <c r="L20" i="19"/>
  <c r="L17" i="19"/>
  <c r="L12" i="19"/>
  <c r="L14" i="19"/>
  <c r="L10" i="19"/>
  <c r="K22" i="19"/>
  <c r="A3" i="19"/>
  <c r="D11" i="19" l="1"/>
  <c r="L11" i="19" s="1"/>
  <c r="J13" i="19"/>
  <c r="L13" i="19" s="1"/>
  <c r="F16" i="19"/>
  <c r="E74" i="20"/>
  <c r="C74" i="20"/>
  <c r="E56" i="20"/>
  <c r="E41" i="20"/>
  <c r="F17" i="14"/>
  <c r="D17" i="14"/>
  <c r="D69" i="3"/>
  <c r="D16" i="19"/>
  <c r="D10" i="14"/>
  <c r="D19" i="14" s="1"/>
  <c r="D70" i="3"/>
  <c r="F10" i="14"/>
  <c r="F70" i="3"/>
  <c r="F42" i="3"/>
  <c r="D42" i="3"/>
  <c r="D41" i="3"/>
  <c r="F57" i="3"/>
  <c r="F51" i="3"/>
  <c r="F29" i="3"/>
  <c r="A35" i="3"/>
  <c r="A63" i="3" s="1"/>
  <c r="A37" i="3"/>
  <c r="A65" i="3" s="1"/>
  <c r="D29" i="3"/>
  <c r="F79" i="3" l="1"/>
  <c r="F22" i="19"/>
  <c r="D23" i="14"/>
  <c r="D33" i="14" s="1"/>
  <c r="C8" i="20"/>
  <c r="C26" i="20" s="1"/>
  <c r="C28" i="20" s="1"/>
  <c r="C58" i="20" s="1"/>
  <c r="C62" i="20" s="1"/>
  <c r="F74" i="20" s="1"/>
  <c r="F78" i="3"/>
  <c r="D22" i="19"/>
  <c r="E86" i="20"/>
  <c r="H74" i="20"/>
  <c r="D79" i="3"/>
  <c r="F31" i="3"/>
  <c r="F19" i="14"/>
  <c r="F59" i="3"/>
  <c r="H16" i="19"/>
  <c r="D31" i="3"/>
  <c r="F81" i="3" l="1"/>
  <c r="H22" i="19"/>
  <c r="F62" i="20"/>
  <c r="F23" i="14"/>
  <c r="F33" i="14" s="1"/>
  <c r="E8" i="20"/>
  <c r="E26" i="20" s="1"/>
  <c r="E28" i="20" s="1"/>
  <c r="E58" i="20" s="1"/>
  <c r="C86" i="20"/>
  <c r="D31" i="14"/>
  <c r="F31" i="14" l="1"/>
  <c r="J21" i="19"/>
  <c r="J15" i="19"/>
  <c r="L15" i="19" s="1"/>
  <c r="L16" i="19" s="1"/>
  <c r="I62" i="20"/>
  <c r="L21" i="19" l="1"/>
  <c r="L22" i="19" s="1"/>
  <c r="J16" i="19"/>
  <c r="F82" i="3" s="1"/>
  <c r="F83" i="3" s="1"/>
  <c r="J22" i="19" l="1"/>
  <c r="D82" i="3" s="1"/>
  <c r="D83" i="3" l="1"/>
  <c r="D85" i="3" s="1"/>
  <c r="F85" i="3"/>
</calcChain>
</file>

<file path=xl/sharedStrings.xml><?xml version="1.0" encoding="utf-8"?>
<sst xmlns="http://schemas.openxmlformats.org/spreadsheetml/2006/main" count="205" uniqueCount="168">
  <si>
    <t>สินทรัพย์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</si>
  <si>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</si>
  <si>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</si>
  <si>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</si>
  <si>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</t>
  </si>
  <si>
    <t>หมายเหตุ</t>
  </si>
  <si>
    <t>รายได้</t>
  </si>
  <si>
    <t>ค่าใช้จ่าย</t>
  </si>
  <si>
    <t>หนี้สินและส่วนของผู้ถือหุ้น</t>
  </si>
  <si>
    <t>ส่วนของผู้ถือหุ้น</t>
  </si>
  <si>
    <t>รวมหนี้สินและส่วนของผู้ถือหุ้น</t>
  </si>
  <si>
    <t>งบแสดงการเปลี่ยนแปลงส่วนของผู้ถือหุ้น</t>
  </si>
  <si>
    <t>หนี้สินหมุนเวียน</t>
  </si>
  <si>
    <t>รวมสินทรัพย์ไม่หมุนเวียน</t>
  </si>
  <si>
    <t>รวมหนี้สินหมุนเวียน</t>
  </si>
  <si>
    <t>รายได้อื่น</t>
  </si>
  <si>
    <t>รวมค่าใช้จ่าย</t>
  </si>
  <si>
    <t>รวมรายได้</t>
  </si>
  <si>
    <t>สินทรัพย์หมุนเวียนอื่น</t>
  </si>
  <si>
    <t>เงินสดและรายการเทียบเท่าเงินสด</t>
  </si>
  <si>
    <t xml:space="preserve"> </t>
  </si>
  <si>
    <t>งบแสดงฐานะการเงิน</t>
  </si>
  <si>
    <t>ภาษีเงินได้ค้างจ่าย</t>
  </si>
  <si>
    <t xml:space="preserve">รวมส่วนของผู้ถือหุ้น </t>
  </si>
  <si>
    <t>ผู้ถือหุ้น</t>
  </si>
  <si>
    <t>กำไรสะสม</t>
  </si>
  <si>
    <t>ลูกหนี้การค้า</t>
  </si>
  <si>
    <t>หนี้สินไม่หมุนเวียน</t>
  </si>
  <si>
    <t>รวมหนี้สิน</t>
  </si>
  <si>
    <t>ทุนจดทะเบียน</t>
  </si>
  <si>
    <t>ทุนที่ออกและชำระเต็มมูลค่าแล้ว</t>
  </si>
  <si>
    <t xml:space="preserve">ค่าใช้จ่ายในการบริหาร </t>
  </si>
  <si>
    <t>ต้นทุนทางการเงิน</t>
  </si>
  <si>
    <t>สินค้าคงเหลือ</t>
  </si>
  <si>
    <t>ที่ดิน อาคารและอุปกรณ์ - สุทธิ</t>
  </si>
  <si>
    <t>สินทรัพย์ไม่มีตัวตน - สุทธิ</t>
  </si>
  <si>
    <t>สินทรัพย์ไม่หมุนเวียนอื่น</t>
  </si>
  <si>
    <t>สินทรัพย์ภาษีเงินได้รอการตัดบัญชี</t>
  </si>
  <si>
    <t>เจ้าหนี้การค้า</t>
  </si>
  <si>
    <t>ส่วนที่ครบกำหนดชำระภายในหนึ่งปี</t>
  </si>
  <si>
    <t>หนี้สินภายใต้สัญญาเช่าซื้อและสัญญาเช่าการเงิน</t>
  </si>
  <si>
    <t>เงินกู้ยืมระยะยาว - สุทธิ</t>
  </si>
  <si>
    <t>หนี้สินภายใต้สัญญาเช่าซื้อและสัญญาเช่าการเงิน - สุทธิ</t>
  </si>
  <si>
    <t>หนี้สินผลประโยชน์ของพนักงานหลังออกจากงาน</t>
  </si>
  <si>
    <t>ต้นทุนขาย</t>
  </si>
  <si>
    <t xml:space="preserve">งบแสดงฐานะการเงิน </t>
  </si>
  <si>
    <t>เงินฝากธนาคารที่ติดภาระค้ำประกัน</t>
  </si>
  <si>
    <t>เงินกู้ยืมระยะยาวส่วนที่ครบกำหนดชำระภายในหนึ่งปี</t>
  </si>
  <si>
    <t>ค่าใช้จ่ายค้างจ่ายและหนี้สินหมุนเวียนอื่น</t>
  </si>
  <si>
    <t>รวมหนี้สินไม่หมุนเวียน</t>
  </si>
  <si>
    <t>หนี้สินและส่วนของผู้ถือหุ้น (ต่อ)</t>
  </si>
  <si>
    <t>รายได้จากการขาย - สุทธิ</t>
  </si>
  <si>
    <t>-  ที่ยังไม่ได้จัดสรร</t>
  </si>
  <si>
    <t>หมายเหตุประกอบงบการเงินเป็นส่วนหนึ่งของงบการเงินนี้</t>
  </si>
  <si>
    <t>บาท</t>
  </si>
  <si>
    <t>งบกระแสเงินสด</t>
  </si>
  <si>
    <t>กระแสเงินสดจากกิจกรรมดำเนินงาน</t>
  </si>
  <si>
    <t>กำไรก่อนค่าใช้จ่ายภาษีเงินได้</t>
  </si>
  <si>
    <t>ปรับปรุงด้วย</t>
  </si>
  <si>
    <t>ค่าเสื่อมราคาและค่าใช้จ่ายตัดบัญชี</t>
  </si>
  <si>
    <t>ค่าใช้จ่ายผลประโยชน์ของพนักงานหลังออกจากงาน</t>
  </si>
  <si>
    <t>ดอกเบี้ยรับ</t>
  </si>
  <si>
    <t>ดอกเบี้ยจ่าย</t>
  </si>
  <si>
    <t xml:space="preserve">สินทรัพย์ดำเนินงานลดลง (เพิ่มขึ้น) </t>
  </si>
  <si>
    <t xml:space="preserve">หนี้สินดำเนินงานเพิ่มขึ้น (ลดลง) </t>
  </si>
  <si>
    <t xml:space="preserve">เจ้าหนี้การค้า </t>
  </si>
  <si>
    <t>จ่ายภาษีเงินได้</t>
  </si>
  <si>
    <t>งบกระแสเงินสด (ต่อ)</t>
  </si>
  <si>
    <t>กระแสเงินสดจากกิจกรรมลงทุน</t>
  </si>
  <si>
    <t>สินทรัพย์ไม่มีตัวตนเพิ่มขึ้น</t>
  </si>
  <si>
    <t>รับดอกเบี้ย</t>
  </si>
  <si>
    <t>เงินสดสุทธิใช้ไปในกิจกรรมลงทุน</t>
  </si>
  <si>
    <t>กระแสเงินสดจากกิจกรรมจัดหาเงิน</t>
  </si>
  <si>
    <t>หนี้สินตามสัญญาเช่าซื้อและสัญญาเช่าการเงินลดลง</t>
  </si>
  <si>
    <t>เงินกู้ยืมระยะสั้นจากบุคคลที่เกี่ยวข้องกันเพิ่มขึ้น</t>
  </si>
  <si>
    <t>จ่ายชำระคืนเงินกู้ยืมระยะยาว</t>
  </si>
  <si>
    <t>จ่ายดอกเบี้ย</t>
  </si>
  <si>
    <t>เงินสดและรายการเทียบเท่าเงินสด ณ วันต้นปี</t>
  </si>
  <si>
    <t>เงินสดและรายการเทียบเท่าเงินสด ณ วันสิ้นปี</t>
  </si>
  <si>
    <t>ข้อมูลงบกระแสเงินสดเปิดเผยเพิ่มเติม</t>
  </si>
  <si>
    <t>ก.  เงินสดและรายการเทียบเท่าเงินสด ณ วันสิ้นปี</t>
  </si>
  <si>
    <t>เงินสดในมือ</t>
  </si>
  <si>
    <t>บัญชีกระแสรายวันกับธนาคาร</t>
  </si>
  <si>
    <t>เงินฝากออมทรัพย์กับธนาคาร</t>
  </si>
  <si>
    <t>รวม</t>
  </si>
  <si>
    <t>ข.  รายการที่ไม่เป็นเงินสด</t>
  </si>
  <si>
    <t>ค่าใช้จ่ายภาษีเงินได้</t>
  </si>
  <si>
    <t>กำไรสำหรับปี</t>
  </si>
  <si>
    <t>กำไรเบ็ดเสร็จอื่นสำหรับปี</t>
  </si>
  <si>
    <t>กำไรเบ็ดเสร็จรวมสำหรับปี</t>
  </si>
  <si>
    <t>กำไรต่อหุ้นขั้นพื้นฐาน</t>
  </si>
  <si>
    <t>จำนวนหุ้นสามัญถัวเฉลี่ยถ่วงน้ำหนัก</t>
  </si>
  <si>
    <t>ทุนที่ออก</t>
  </si>
  <si>
    <t>จัดสรรเป็น</t>
  </si>
  <si>
    <t>และชำระ</t>
  </si>
  <si>
    <t>ทุนสำรอง</t>
  </si>
  <si>
    <t>ส่วนของ</t>
  </si>
  <si>
    <t>เต็มมูลค่าแล้ว</t>
  </si>
  <si>
    <t xml:space="preserve">ตามกฎหมาย   </t>
  </si>
  <si>
    <t>จัดสรร</t>
  </si>
  <si>
    <t>-  จัดสรรเป็นทุนสำรองตามกฎหมาย</t>
  </si>
  <si>
    <t>4, 5</t>
  </si>
  <si>
    <t>อุปกรณ์ที่รับโอนมาจากสินค้าคงเหลือ</t>
  </si>
  <si>
    <t>จ่ายชำระคืนเงินกู้ยืมระยะสั้นจากบุคคลที่เกี่ยวข้องกัน</t>
  </si>
  <si>
    <t>- บริษัทที่เกี่ยวข้องกัน</t>
  </si>
  <si>
    <t>เงินสดรับจากการจำหน่ายอุปกรณ์</t>
  </si>
  <si>
    <t>- ค่าใช้จ่ายจ่ายล่วงหน้า</t>
  </si>
  <si>
    <t>- อื่น ๆ</t>
  </si>
  <si>
    <t>งบกำไรขาดทุนเบ็ดเสร็จ</t>
  </si>
  <si>
    <t>- ภาษีมูลค่าเพิ่มและภาษีซื้อที่ยังไม่ถึงกำหนดชำระ</t>
  </si>
  <si>
    <t>สินค้าคงเหลือ - สุทธิ</t>
  </si>
  <si>
    <t>ขาดทุนจากการตัดจำหน่ายสินค้าคงเหลือและสินค้าเสื่อมสภาพ</t>
  </si>
  <si>
    <t>2559</t>
  </si>
  <si>
    <t>ยอดคงเหลือสิ้นปี ณ วันที่ 31 ธันวาคม 2559</t>
  </si>
  <si>
    <t>ส่วนเกินมูลค่าหุ้น</t>
  </si>
  <si>
    <t>เงินปันผลจ่าย</t>
  </si>
  <si>
    <t>ส่วนเกิน</t>
  </si>
  <si>
    <t>มูลค่าหุ้น</t>
  </si>
  <si>
    <t>เงินสดรับจากการเพิ่มทุน</t>
  </si>
  <si>
    <t>เงินสดรับจากการเสนอขายหุ้นต่อประชาชน</t>
  </si>
  <si>
    <t>จัดสรรเป็นทุนสำรองตามกฏหมาย</t>
  </si>
  <si>
    <t>จ่ายเงินปันผล</t>
  </si>
  <si>
    <t>จ่ายชำระคืนเงินกู้ยืมระยะสั้นจากบุคคลอื่น</t>
  </si>
  <si>
    <t>เงินสดสุทธิใช้ไปในกิจกรรมดำเนินงาน</t>
  </si>
  <si>
    <t>เงินสดรับจากการเสนอขายหุ้นต่อประชาชน (สุทธิจากค่าใช้จ่าย</t>
  </si>
  <si>
    <t>บริษัท เทคโนเมดิคัล จำกัด (มหาชน)</t>
  </si>
  <si>
    <t>-  กำไรจากการวัดมูลค่าประมาณการตามหลักคณิตศาสตร์ประกันภัยของ</t>
  </si>
  <si>
    <t>หนี้สินผลประโยชน์ของพนักงานหลังออกจากงาน (สุทธิจากค่าใช้จ่าย</t>
  </si>
  <si>
    <t>เงินสดจ่ายจากการดำเนินงาน</t>
  </si>
  <si>
    <t>กำไรจากการจำหน่ายอุปกรณ์</t>
  </si>
  <si>
    <t>- เงินจ่ายล่วงหน้าค่าสินค้า</t>
  </si>
  <si>
    <t>ภาษีเงินได้จำนวน 322,208 บาท) ในปี 2559</t>
  </si>
  <si>
    <t>ที่ดิน อาคารและอุปกรณ์เพิ่มขึ้น</t>
  </si>
  <si>
    <t>ณ วันที่ 31 ธันวาคม 2560 และ 2559</t>
  </si>
  <si>
    <t>2560</t>
  </si>
  <si>
    <t>สำหรับปีสิ้นสุดวันที่ 31 ธันวาคม 2560 และ 2559</t>
  </si>
  <si>
    <t>ยอดคงเหลือต้นปี ณ วันที่ 1 มกราคม 2559</t>
  </si>
  <si>
    <t>ยอดคงเหลือสิ้นปี ณ วันที่ 31 ธันวาคม 2560</t>
  </si>
  <si>
    <t>สินทรัพย์ไม่หมุนเวียนอื่น - สุทธิ</t>
  </si>
  <si>
    <t>หุ้นสามัญ 308,000,000 หุ้น มูลค่าหุ้นละ 0.50 บาท</t>
  </si>
  <si>
    <t>ในปี 2560 และ 280,000,000 หุ้น มูลค่าหุ้นละ</t>
  </si>
  <si>
    <t>0.50 บาท ในปี 2559</t>
  </si>
  <si>
    <t>และ 280,000,000 หุ้น มูลค่าหุ้นละ 0.50 บาท ในปี 2559</t>
  </si>
  <si>
    <t>ต้นทุนในการจัดจำหน่าย</t>
  </si>
  <si>
    <t>ที่ดินที่ไม่ได้ใช้ในการดำเนินงาน</t>
  </si>
  <si>
    <t>เงินกู้ยืมระยะยาวเพิ่มขึ้น</t>
  </si>
  <si>
    <t>ซื้อสินทรัพย์ถาวรโดยยังไม่จ่ายชำระเงินแก่ผู้ขาย</t>
  </si>
  <si>
    <t>ที่ดินที่ไม่ได้ใช้ในการดำเนินงานที่รับโอนมาจากสินทรัพย์ถาวร</t>
  </si>
  <si>
    <t>สินทรัพย์ไม่หมุนเวียนอื่นที่รับโอนมาจากสินทรัพย์ถาวร</t>
  </si>
  <si>
    <t>จ่ายหุ้นปันผล</t>
  </si>
  <si>
    <t>ขาดทุน (กำไร) ที่ยังไม่เกิดขึ้นจากอัตราแลกเปลี่ยน</t>
  </si>
  <si>
    <t>เงินสดสุทธิได้มาจาก (ใช้ไปใน) กิจกรรมจัดหาเงิน</t>
  </si>
  <si>
    <t>เงินสดและรายการเทียบเท่าเงินสดเพิ่มขึ้น (ลดลง) - สุทธิ</t>
  </si>
  <si>
    <t>เงินกู้ยืมระยะสั้นจากสถาบันการเงิน</t>
  </si>
  <si>
    <t>กำไรจากอัตราแลกเปลี่ยน</t>
  </si>
  <si>
    <t>- เงินทดรองจ่ายแก่พนักงาน</t>
  </si>
  <si>
    <t>หุ้นสามัญ 307,999,987 หุ้น มูลค่าหุ้นละ 0.50 บาท ในปี 2560</t>
  </si>
  <si>
    <t>รายการที่จะไม่มีการจัดประเภทรายการบัญชีใหม่เข้าไปไว้ในกำไรหรือขาดทุนในภายหลัง</t>
  </si>
  <si>
    <t>ที่ยังไม่ได้</t>
  </si>
  <si>
    <t>ในการเสนอขายหุ้นจำนวน 14,465,404 บาทในปี 2559)</t>
  </si>
  <si>
    <t>7, 10, 11, 13</t>
  </si>
  <si>
    <t>15, 18</t>
  </si>
  <si>
    <t>เงินฝากธนาคารที่มีข้อจำกัดในการใช้ลดลง (เพิ่มขึ้น)</t>
  </si>
  <si>
    <t>เงินกู้ยืมระยะสั้นจากสถาบันการเงินเพิ่มขึ้น (ลดลง)</t>
  </si>
  <si>
    <t>14, 22</t>
  </si>
  <si>
    <t>4, 14, 22</t>
  </si>
  <si>
    <t>11, 13</t>
  </si>
  <si>
    <t>ดอกเบี้ยเงินกู้ยืมระยะยาวที่บันทึกเป็นต้นทุนของสินทรัพย์ถาวร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</si>
</sst>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#,##0\ ;\(#,##0\)"/>
    <numFmt numFmtId="167" formatCode="_(* #,##0.000_);_(* \(#,##0.000\);_(* &quot;-&quot;??_);_(@_)"/>
  </numFmts>
  <fonts count="15" x14ac:knownFonts="1">
    <font>
      <sz val="14"/>
      <name val="Cordia New"/>
      <charset val="222"/>
    </font>
    <font>
      <sz val="14"/>
      <name val="Cordia New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4"/>
      <name val="Cordia New"/>
      <family val="2"/>
    </font>
    <font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4"/>
      <name val="Cordia New"/>
      <family val="2"/>
    </font>
    <font>
      <sz val="15"/>
      <color rgb="FFFF0000"/>
      <name val="Angsana New"/>
      <family val="1"/>
    </font>
    <font>
      <i/>
      <sz val="15"/>
      <name val="Angsana New"/>
      <family val="1"/>
    </font>
    <font>
      <sz val="13"/>
      <name val="Angsana New"/>
      <family val="1"/>
    </font>
    <font>
      <b/>
      <sz val="13"/>
      <name val="Angsana New"/>
      <family val="1"/>
    </font>
    <font>
      <sz val="16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3">
    <xf numFmtId="0" fontId="0" fillId="0" borderId="0"/>
    <xf numFmtId="164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8" fillId="0" borderId="0"/>
    <xf numFmtId="0" fontId="5" fillId="0" borderId="0"/>
    <xf numFmtId="0" fontId="8" fillId="0" borderId="0"/>
    <xf numFmtId="0" fontId="8" fillId="0" borderId="0"/>
    <xf numFmtId="0" fontId="4" fillId="0" borderId="0"/>
    <xf numFmtId="0" fontId="4" fillId="0" borderId="0"/>
  </cellStyleXfs>
  <cellXfs count="116">
    <xf numFmtId="0" fontId="0" fillId="0" borderId="0" xfId="0"/>
    <xf numFmtId="0" fontId="2" fillId="0" borderId="0" xfId="11" applyFont="1" applyAlignment="1"/>
    <xf numFmtId="0" fontId="4" fillId="0" borderId="0" xfId="0" applyFont="1" applyBorder="1" applyAlignment="1"/>
    <xf numFmtId="166" fontId="4" fillId="0" borderId="0" xfId="12" applyNumberFormat="1" applyFont="1" applyAlignment="1"/>
    <xf numFmtId="0" fontId="4" fillId="0" borderId="0" xfId="12" applyFont="1" applyAlignment="1"/>
    <xf numFmtId="0" fontId="4" fillId="0" borderId="0" xfId="12" applyFont="1" applyBorder="1" applyAlignment="1"/>
    <xf numFmtId="0" fontId="3" fillId="0" borderId="0" xfId="12" applyFont="1" applyAlignment="1"/>
    <xf numFmtId="0" fontId="4" fillId="0" borderId="0" xfId="12" applyFont="1" applyAlignment="1">
      <alignment horizontal="center"/>
    </xf>
    <xf numFmtId="0" fontId="2" fillId="0" borderId="0" xfId="8" applyFont="1" applyBorder="1" applyAlignment="1"/>
    <xf numFmtId="0" fontId="2" fillId="0" borderId="0" xfId="0" applyFont="1"/>
    <xf numFmtId="165" fontId="4" fillId="0" borderId="0" xfId="12" applyNumberFormat="1" applyFont="1" applyFill="1" applyBorder="1" applyAlignment="1"/>
    <xf numFmtId="165" fontId="4" fillId="0" borderId="1" xfId="12" applyNumberFormat="1" applyFont="1" applyFill="1" applyBorder="1" applyAlignment="1"/>
    <xf numFmtId="165" fontId="4" fillId="0" borderId="0" xfId="1" applyNumberFormat="1" applyFont="1" applyFill="1" applyBorder="1" applyAlignment="1"/>
    <xf numFmtId="3" fontId="4" fillId="0" borderId="0" xfId="1" applyNumberFormat="1" applyFont="1" applyFill="1" applyBorder="1" applyAlignment="1"/>
    <xf numFmtId="0" fontId="2" fillId="0" borderId="0" xfId="0" applyFont="1" applyFill="1"/>
    <xf numFmtId="0" fontId="4" fillId="0" borderId="0" xfId="0" applyFont="1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165" fontId="4" fillId="0" borderId="0" xfId="1" applyNumberFormat="1" applyFont="1" applyFill="1" applyBorder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Alignment="1">
      <alignment wrapText="1"/>
    </xf>
    <xf numFmtId="165" fontId="4" fillId="0" borderId="0" xfId="0" applyNumberFormat="1" applyFont="1" applyFill="1" applyBorder="1" applyAlignment="1"/>
    <xf numFmtId="165" fontId="4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165" fontId="4" fillId="0" borderId="0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 applyAlignment="1">
      <alignment vertical="center" wrapText="1"/>
    </xf>
    <xf numFmtId="164" fontId="4" fillId="0" borderId="0" xfId="1" applyNumberFormat="1" applyFont="1" applyFill="1" applyBorder="1" applyAlignment="1"/>
    <xf numFmtId="164" fontId="4" fillId="0" borderId="0" xfId="0" applyNumberFormat="1" applyFont="1" applyFill="1" applyBorder="1" applyAlignment="1"/>
    <xf numFmtId="37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left"/>
    </xf>
    <xf numFmtId="37" fontId="6" fillId="0" borderId="0" xfId="0" applyNumberFormat="1" applyFont="1" applyFill="1" applyBorder="1" applyAlignment="1"/>
    <xf numFmtId="165" fontId="6" fillId="0" borderId="0" xfId="1" applyNumberFormat="1" applyFont="1" applyFill="1" applyBorder="1" applyAlignment="1"/>
    <xf numFmtId="0" fontId="7" fillId="0" borderId="0" xfId="0" applyFont="1" applyFill="1" applyBorder="1" applyAlignment="1"/>
    <xf numFmtId="4" fontId="4" fillId="0" borderId="0" xfId="0" applyNumberFormat="1" applyFont="1" applyFill="1" applyBorder="1" applyAlignment="1"/>
    <xf numFmtId="0" fontId="4" fillId="0" borderId="0" xfId="0" applyFont="1" applyFill="1" applyBorder="1" applyAlignment="1">
      <alignment horizontal="center"/>
    </xf>
    <xf numFmtId="165" fontId="4" fillId="0" borderId="0" xfId="1" applyNumberFormat="1" applyFont="1" applyFill="1" applyAlignment="1">
      <alignment horizontal="right"/>
    </xf>
    <xf numFmtId="165" fontId="4" fillId="0" borderId="3" xfId="1" applyNumberFormat="1" applyFont="1" applyFill="1" applyBorder="1" applyAlignment="1">
      <alignment horizontal="right"/>
    </xf>
    <xf numFmtId="165" fontId="4" fillId="0" borderId="4" xfId="1" applyNumberFormat="1" applyFont="1" applyFill="1" applyBorder="1" applyAlignment="1">
      <alignment horizontal="right"/>
    </xf>
    <xf numFmtId="165" fontId="4" fillId="0" borderId="5" xfId="1" applyNumberFormat="1" applyFont="1" applyFill="1" applyBorder="1" applyAlignment="1">
      <alignment horizontal="right"/>
    </xf>
    <xf numFmtId="165" fontId="4" fillId="0" borderId="0" xfId="1" applyNumberFormat="1" applyFont="1" applyFill="1" applyBorder="1" applyAlignment="1">
      <alignment horizontal="right" wrapText="1"/>
    </xf>
    <xf numFmtId="165" fontId="4" fillId="0" borderId="0" xfId="1" applyNumberFormat="1" applyFont="1" applyFill="1" applyBorder="1" applyAlignment="1">
      <alignment horizontal="right"/>
    </xf>
    <xf numFmtId="0" fontId="4" fillId="0" borderId="0" xfId="0" quotePrefix="1" applyFont="1" applyFill="1" applyAlignment="1">
      <alignment wrapText="1"/>
    </xf>
    <xf numFmtId="0" fontId="4" fillId="0" borderId="0" xfId="0" applyFont="1" applyBorder="1" applyAlignment="1">
      <alignment horizontal="right" vertical="center"/>
    </xf>
    <xf numFmtId="0" fontId="10" fillId="0" borderId="0" xfId="0" applyFont="1" applyFill="1" applyBorder="1" applyAlignment="1"/>
    <xf numFmtId="165" fontId="4" fillId="0" borderId="3" xfId="1" quotePrefix="1" applyNumberFormat="1" applyFont="1" applyFill="1" applyBorder="1" applyAlignment="1">
      <alignment horizontal="center"/>
    </xf>
    <xf numFmtId="165" fontId="4" fillId="0" borderId="3" xfId="1" applyNumberFormat="1" applyFont="1" applyFill="1" applyBorder="1" applyAlignment="1">
      <alignment horizontal="center"/>
    </xf>
    <xf numFmtId="0" fontId="4" fillId="0" borderId="3" xfId="0" quotePrefix="1" applyNumberFormat="1" applyFont="1" applyFill="1" applyBorder="1" applyAlignment="1">
      <alignment horizontal="center"/>
    </xf>
    <xf numFmtId="0" fontId="4" fillId="0" borderId="0" xfId="8" applyFont="1" applyBorder="1" applyAlignment="1">
      <alignment horizontal="right"/>
    </xf>
    <xf numFmtId="0" fontId="4" fillId="0" borderId="0" xfId="8" applyFont="1" applyBorder="1" applyAlignment="1"/>
    <xf numFmtId="0" fontId="3" fillId="0" borderId="0" xfId="7" applyFont="1"/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43" fontId="4" fillId="0" borderId="0" xfId="4" applyFont="1" applyAlignment="1">
      <alignment vertical="center"/>
    </xf>
    <xf numFmtId="0" fontId="3" fillId="0" borderId="0" xfId="0" applyFont="1" applyAlignment="1">
      <alignment vertical="center"/>
    </xf>
    <xf numFmtId="164" fontId="4" fillId="0" borderId="0" xfId="1" applyFont="1" applyAlignment="1">
      <alignment vertical="center"/>
    </xf>
    <xf numFmtId="164" fontId="4" fillId="0" borderId="0" xfId="1" applyFont="1" applyAlignment="1">
      <alignment horizontal="center" vertical="center"/>
    </xf>
    <xf numFmtId="165" fontId="4" fillId="0" borderId="0" xfId="1" applyNumberFormat="1" applyFont="1" applyFill="1" applyAlignment="1">
      <alignment vertical="center"/>
    </xf>
    <xf numFmtId="165" fontId="4" fillId="0" borderId="0" xfId="1" applyNumberFormat="1" applyFont="1" applyFill="1" applyAlignment="1">
      <alignment horizontal="center" vertical="center"/>
    </xf>
    <xf numFmtId="165" fontId="4" fillId="0" borderId="4" xfId="1" applyNumberFormat="1" applyFont="1" applyFill="1" applyBorder="1" applyAlignment="1">
      <alignment vertical="center"/>
    </xf>
    <xf numFmtId="165" fontId="4" fillId="0" borderId="5" xfId="1" applyNumberFormat="1" applyFont="1" applyFill="1" applyBorder="1" applyAlignment="1">
      <alignment vertical="center"/>
    </xf>
    <xf numFmtId="165" fontId="4" fillId="0" borderId="5" xfId="1" applyNumberFormat="1" applyFont="1" applyBorder="1" applyAlignment="1">
      <alignment vertical="center"/>
    </xf>
    <xf numFmtId="165" fontId="4" fillId="0" borderId="0" xfId="1" applyNumberFormat="1" applyFont="1" applyAlignment="1">
      <alignment horizontal="center" vertical="center"/>
    </xf>
    <xf numFmtId="165" fontId="4" fillId="0" borderId="3" xfId="0" applyNumberFormat="1" applyFont="1" applyFill="1" applyBorder="1" applyAlignment="1"/>
    <xf numFmtId="165" fontId="4" fillId="0" borderId="3" xfId="1" applyNumberFormat="1" applyFont="1" applyFill="1" applyBorder="1" applyAlignment="1"/>
    <xf numFmtId="165" fontId="4" fillId="0" borderId="4" xfId="1" applyNumberFormat="1" applyFont="1" applyFill="1" applyBorder="1" applyAlignment="1"/>
    <xf numFmtId="165" fontId="4" fillId="0" borderId="5" xfId="1" applyNumberFormat="1" applyFont="1" applyFill="1" applyBorder="1" applyAlignment="1"/>
    <xf numFmtId="0" fontId="3" fillId="0" borderId="0" xfId="0" applyFont="1" applyFill="1"/>
    <xf numFmtId="165" fontId="4" fillId="0" borderId="1" xfId="1" applyNumberFormat="1" applyFont="1" applyFill="1" applyBorder="1" applyAlignment="1"/>
    <xf numFmtId="0" fontId="4" fillId="0" borderId="0" xfId="0" applyFont="1" applyAlignment="1">
      <alignment vertical="top"/>
    </xf>
    <xf numFmtId="164" fontId="4" fillId="0" borderId="0" xfId="1" applyFont="1" applyFill="1" applyBorder="1" applyAlignment="1"/>
    <xf numFmtId="164" fontId="4" fillId="0" borderId="0" xfId="1" applyFont="1" applyFill="1" applyBorder="1" applyAlignment="1">
      <alignment horizontal="right"/>
    </xf>
    <xf numFmtId="164" fontId="4" fillId="0" borderId="0" xfId="1" applyFont="1" applyAlignment="1"/>
    <xf numFmtId="43" fontId="4" fillId="0" borderId="0" xfId="0" applyNumberFormat="1" applyFont="1" applyFill="1" applyBorder="1" applyAlignment="1"/>
    <xf numFmtId="0" fontId="4" fillId="2" borderId="0" xfId="12" applyFont="1" applyFill="1" applyAlignment="1"/>
    <xf numFmtId="165" fontId="4" fillId="2" borderId="0" xfId="12" applyNumberFormat="1" applyFont="1" applyFill="1" applyAlignment="1"/>
    <xf numFmtId="0" fontId="4" fillId="0" borderId="4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4" fillId="0" borderId="0" xfId="0" applyFont="1" applyFill="1" applyAlignment="1"/>
    <xf numFmtId="0" fontId="12" fillId="0" borderId="0" xfId="0" applyFont="1" applyFill="1" applyBorder="1" applyAlignment="1"/>
    <xf numFmtId="0" fontId="12" fillId="0" borderId="0" xfId="0" applyFont="1" applyAlignment="1">
      <alignment vertical="center" wrapText="1"/>
    </xf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0" borderId="0" xfId="0" applyFont="1" applyFill="1" applyBorder="1" applyAlignment="1"/>
    <xf numFmtId="0" fontId="4" fillId="0" borderId="0" xfId="0" applyFont="1" applyFill="1" applyAlignment="1">
      <alignment horizontal="center" vertical="center"/>
    </xf>
    <xf numFmtId="3" fontId="4" fillId="2" borderId="0" xfId="12" applyNumberFormat="1" applyFont="1" applyFill="1" applyAlignment="1"/>
    <xf numFmtId="0" fontId="4" fillId="0" borderId="2" xfId="0" quotePrefix="1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165" fontId="10" fillId="0" borderId="0" xfId="1" applyNumberFormat="1" applyFont="1" applyFill="1" applyAlignment="1">
      <alignment horizontal="right"/>
    </xf>
    <xf numFmtId="0" fontId="3" fillId="0" borderId="0" xfId="12" applyFont="1" applyFill="1" applyAlignment="1"/>
    <xf numFmtId="49" fontId="4" fillId="0" borderId="0" xfId="12" applyNumberFormat="1" applyFont="1" applyFill="1" applyAlignment="1">
      <alignment horizontal="center"/>
    </xf>
    <xf numFmtId="49" fontId="4" fillId="0" borderId="0" xfId="12" applyNumberFormat="1" applyFont="1" applyFill="1" applyBorder="1" applyAlignment="1">
      <alignment horizontal="center"/>
    </xf>
    <xf numFmtId="0" fontId="4" fillId="0" borderId="0" xfId="12" applyFont="1" applyFill="1" applyAlignment="1"/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165" fontId="4" fillId="0" borderId="2" xfId="6" applyNumberFormat="1" applyFont="1" applyFill="1" applyBorder="1" applyAlignment="1">
      <alignment horizontal="right"/>
    </xf>
    <xf numFmtId="165" fontId="4" fillId="0" borderId="0" xfId="6" applyNumberFormat="1" applyFont="1" applyFill="1" applyBorder="1" applyAlignment="1">
      <alignment horizontal="right"/>
    </xf>
    <xf numFmtId="0" fontId="4" fillId="0" borderId="0" xfId="12" applyFont="1" applyFill="1" applyAlignment="1">
      <alignment horizontal="center"/>
    </xf>
    <xf numFmtId="0" fontId="4" fillId="0" borderId="0" xfId="11" applyFont="1" applyFill="1" applyAlignment="1">
      <alignment horizontal="center"/>
    </xf>
    <xf numFmtId="0" fontId="4" fillId="0" borderId="0" xfId="11" applyFont="1" applyFill="1" applyAlignment="1"/>
    <xf numFmtId="165" fontId="4" fillId="0" borderId="0" xfId="12" applyNumberFormat="1" applyFont="1" applyFill="1" applyBorder="1" applyAlignment="1">
      <alignment horizontal="center"/>
    </xf>
    <xf numFmtId="165" fontId="4" fillId="0" borderId="4" xfId="12" applyNumberFormat="1" applyFont="1" applyFill="1" applyBorder="1" applyAlignment="1">
      <alignment horizontal="center"/>
    </xf>
    <xf numFmtId="165" fontId="4" fillId="0" borderId="4" xfId="12" applyNumberFormat="1" applyFont="1" applyFill="1" applyBorder="1" applyAlignment="1"/>
    <xf numFmtId="165" fontId="4" fillId="0" borderId="0" xfId="6" applyNumberFormat="1" applyFont="1" applyFill="1" applyAlignment="1">
      <alignment horizontal="right"/>
    </xf>
    <xf numFmtId="165" fontId="4" fillId="0" borderId="2" xfId="12" applyNumberFormat="1" applyFont="1" applyFill="1" applyBorder="1" applyAlignment="1"/>
    <xf numFmtId="165" fontId="4" fillId="0" borderId="0" xfId="4" applyNumberFormat="1" applyFont="1" applyFill="1" applyBorder="1" applyAlignment="1"/>
    <xf numFmtId="0" fontId="14" fillId="0" borderId="0" xfId="8" applyFont="1" applyFill="1" applyAlignment="1">
      <alignment wrapText="1"/>
    </xf>
    <xf numFmtId="167" fontId="4" fillId="0" borderId="5" xfId="1" applyNumberFormat="1" applyFont="1" applyBorder="1" applyAlignment="1">
      <alignment vertical="center"/>
    </xf>
    <xf numFmtId="167" fontId="4" fillId="0" borderId="0" xfId="1" applyNumberFormat="1" applyFont="1" applyAlignment="1">
      <alignment horizontal="center" vertical="center"/>
    </xf>
    <xf numFmtId="165" fontId="4" fillId="0" borderId="4" xfId="1" applyNumberFormat="1" applyFont="1" applyFill="1" applyBorder="1" applyAlignment="1">
      <alignment horizontal="center"/>
    </xf>
    <xf numFmtId="49" fontId="4" fillId="0" borderId="4" xfId="12" applyNumberFormat="1" applyFont="1" applyBorder="1" applyAlignment="1">
      <alignment horizontal="center"/>
    </xf>
    <xf numFmtId="49" fontId="4" fillId="0" borderId="3" xfId="12" applyNumberFormat="1" applyFont="1" applyFill="1" applyBorder="1" applyAlignment="1">
      <alignment horizontal="center"/>
    </xf>
  </cellXfs>
  <cellStyles count="13">
    <cellStyle name="Comma" xfId="1" builtinId="3"/>
    <cellStyle name="Comma 2" xfId="2"/>
    <cellStyle name="Comma 2 2" xfId="3"/>
    <cellStyle name="Comma 3" xfId="4"/>
    <cellStyle name="Comma 3 2" xfId="5"/>
    <cellStyle name="Comma 4" xfId="6"/>
    <cellStyle name="Normal" xfId="0" builtinId="0"/>
    <cellStyle name="Normal 12" xfId="7"/>
    <cellStyle name="Normal 2" xfId="8"/>
    <cellStyle name="Normal 2 2" xfId="9"/>
    <cellStyle name="Normal 9" xfId="10"/>
    <cellStyle name="Normal_mic007a071c-06t-1 Rev 6" xfId="11"/>
    <cellStyle name="ปกติ 2" xfId="1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8711045" y="2355273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95250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914400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95250</xdr:colOff>
      <xdr:row>0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86042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th-TH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89"/>
  <sheetViews>
    <sheetView topLeftCell="A7" zoomScale="110" zoomScaleNormal="110" zoomScaleSheetLayoutView="130" workbookViewId="0">
      <selection activeCell="D21" sqref="D21"/>
    </sheetView>
  </sheetViews>
  <sheetFormatPr defaultColWidth="9" defaultRowHeight="23.25" customHeight="1" x14ac:dyDescent="0.45"/>
  <cols>
    <col min="1" max="1" width="45.7109375" style="15" customWidth="1"/>
    <col min="2" max="2" width="9.85546875" style="35" bestFit="1" customWidth="1"/>
    <col min="3" max="3" width="2.5703125" style="15" customWidth="1"/>
    <col min="4" max="4" width="16.5703125" style="12" customWidth="1"/>
    <col min="5" max="5" width="3" style="15" customWidth="1"/>
    <col min="6" max="6" width="16.5703125" style="15" customWidth="1"/>
    <col min="7" max="16384" width="9" style="15"/>
  </cols>
  <sheetData>
    <row r="1" spans="1:6" ht="23.25" customHeight="1" x14ac:dyDescent="0.5">
      <c r="A1" s="14" t="s">
        <v>125</v>
      </c>
    </row>
    <row r="2" spans="1:6" ht="23.25" customHeight="1" x14ac:dyDescent="0.5">
      <c r="A2" s="16" t="s">
        <v>21</v>
      </c>
      <c r="F2" s="15" t="s">
        <v>20</v>
      </c>
    </row>
    <row r="3" spans="1:6" ht="23.25" customHeight="1" x14ac:dyDescent="0.5">
      <c r="A3" s="16" t="s">
        <v>133</v>
      </c>
    </row>
    <row r="5" spans="1:6" ht="23.25" customHeight="1" x14ac:dyDescent="0.5">
      <c r="A5" s="17" t="s">
        <v>0</v>
      </c>
    </row>
    <row r="6" spans="1:6" ht="23.25" customHeight="1" x14ac:dyDescent="0.5">
      <c r="A6" s="17"/>
    </row>
    <row r="7" spans="1:6" ht="23.25" customHeight="1" x14ac:dyDescent="0.45">
      <c r="D7" s="113" t="s">
        <v>54</v>
      </c>
      <c r="E7" s="113"/>
      <c r="F7" s="113"/>
    </row>
    <row r="8" spans="1:6" ht="23.25" customHeight="1" x14ac:dyDescent="0.45">
      <c r="B8" s="77" t="s">
        <v>5</v>
      </c>
      <c r="D8" s="45" t="s">
        <v>134</v>
      </c>
      <c r="E8" s="18"/>
      <c r="F8" s="45" t="s">
        <v>112</v>
      </c>
    </row>
    <row r="9" spans="1:6" ht="23.25" customHeight="1" x14ac:dyDescent="0.45">
      <c r="A9" s="19" t="s">
        <v>1</v>
      </c>
      <c r="F9" s="12"/>
    </row>
    <row r="10" spans="1:6" ht="23.25" customHeight="1" x14ac:dyDescent="0.45">
      <c r="A10" s="20" t="s">
        <v>19</v>
      </c>
      <c r="D10" s="36">
        <v>45203845</v>
      </c>
      <c r="E10" s="21"/>
      <c r="F10" s="36">
        <v>118283067</v>
      </c>
    </row>
    <row r="11" spans="1:6" ht="23.25" hidden="1" customHeight="1" x14ac:dyDescent="0.45">
      <c r="A11" s="42" t="s">
        <v>104</v>
      </c>
      <c r="B11" s="35" t="s">
        <v>101</v>
      </c>
      <c r="D11" s="36"/>
      <c r="E11" s="21"/>
      <c r="F11" s="36">
        <v>0</v>
      </c>
    </row>
    <row r="12" spans="1:6" ht="23.25" customHeight="1" x14ac:dyDescent="0.45">
      <c r="A12" s="20" t="s">
        <v>26</v>
      </c>
      <c r="B12" s="35">
        <v>5</v>
      </c>
      <c r="D12" s="36">
        <v>250241324</v>
      </c>
      <c r="E12" s="21"/>
      <c r="F12" s="36">
        <v>193834930</v>
      </c>
    </row>
    <row r="13" spans="1:6" ht="23.25" customHeight="1" x14ac:dyDescent="0.45">
      <c r="A13" s="20" t="s">
        <v>110</v>
      </c>
      <c r="B13" s="35">
        <v>6</v>
      </c>
      <c r="D13" s="36">
        <v>205578563</v>
      </c>
      <c r="E13" s="21"/>
      <c r="F13" s="36">
        <v>200926550</v>
      </c>
    </row>
    <row r="14" spans="1:6" ht="23.25" customHeight="1" x14ac:dyDescent="0.45">
      <c r="A14" s="20" t="s">
        <v>18</v>
      </c>
      <c r="D14" s="36"/>
      <c r="E14" s="21"/>
      <c r="F14" s="36"/>
    </row>
    <row r="15" spans="1:6" ht="23.25" customHeight="1" x14ac:dyDescent="0.45">
      <c r="A15" s="42" t="s">
        <v>109</v>
      </c>
      <c r="D15" s="36">
        <v>7896324</v>
      </c>
      <c r="E15" s="21"/>
      <c r="F15" s="36">
        <v>7274957</v>
      </c>
    </row>
    <row r="16" spans="1:6" ht="23.25" customHeight="1" x14ac:dyDescent="0.45">
      <c r="A16" s="42" t="s">
        <v>130</v>
      </c>
      <c r="D16" s="36">
        <v>5120492</v>
      </c>
      <c r="E16" s="21"/>
      <c r="F16" s="36">
        <v>288446</v>
      </c>
    </row>
    <row r="17" spans="1:6" ht="23.25" customHeight="1" x14ac:dyDescent="0.45">
      <c r="A17" s="42" t="s">
        <v>155</v>
      </c>
      <c r="D17" s="36">
        <v>3232997</v>
      </c>
      <c r="E17" s="21"/>
      <c r="F17" s="36">
        <v>1891059</v>
      </c>
    </row>
    <row r="18" spans="1:6" ht="23.25" customHeight="1" x14ac:dyDescent="0.45">
      <c r="A18" s="42" t="s">
        <v>106</v>
      </c>
      <c r="D18" s="36">
        <v>2260533</v>
      </c>
      <c r="E18" s="21"/>
      <c r="F18" s="36">
        <v>3668412</v>
      </c>
    </row>
    <row r="19" spans="1:6" ht="23.25" customHeight="1" x14ac:dyDescent="0.45">
      <c r="A19" s="42" t="s">
        <v>107</v>
      </c>
      <c r="D19" s="36">
        <v>1927135</v>
      </c>
      <c r="E19" s="21"/>
      <c r="F19" s="36">
        <v>2029461</v>
      </c>
    </row>
    <row r="20" spans="1:6" ht="23.25" customHeight="1" x14ac:dyDescent="0.45">
      <c r="A20" s="23" t="s">
        <v>2</v>
      </c>
      <c r="D20" s="37">
        <f>SUM(D10:D19)</f>
        <v>521461213</v>
      </c>
      <c r="E20" s="21"/>
      <c r="F20" s="37">
        <f>SUM(F10:F19)</f>
        <v>528196882</v>
      </c>
    </row>
    <row r="21" spans="1:6" ht="23.25" customHeight="1" x14ac:dyDescent="0.45">
      <c r="A21" s="23"/>
      <c r="E21" s="21"/>
      <c r="F21" s="24"/>
    </row>
    <row r="22" spans="1:6" ht="23.25" customHeight="1" x14ac:dyDescent="0.45">
      <c r="A22" s="23" t="s">
        <v>3</v>
      </c>
      <c r="E22" s="21"/>
      <c r="F22" s="24"/>
    </row>
    <row r="23" spans="1:6" ht="23.25" customHeight="1" x14ac:dyDescent="0.45">
      <c r="A23" s="20" t="s">
        <v>46</v>
      </c>
      <c r="B23" s="35">
        <v>10</v>
      </c>
      <c r="D23" s="36">
        <v>40333179</v>
      </c>
      <c r="E23" s="36"/>
      <c r="F23" s="36">
        <v>41383234</v>
      </c>
    </row>
    <row r="24" spans="1:6" ht="23.25" customHeight="1" x14ac:dyDescent="0.45">
      <c r="A24" s="20" t="s">
        <v>34</v>
      </c>
      <c r="B24" s="35" t="s">
        <v>160</v>
      </c>
      <c r="D24" s="36">
        <v>91237235</v>
      </c>
      <c r="E24" s="36"/>
      <c r="F24" s="36">
        <v>124062337</v>
      </c>
    </row>
    <row r="25" spans="1:6" ht="23.25" customHeight="1" x14ac:dyDescent="0.45">
      <c r="A25" s="20" t="s">
        <v>144</v>
      </c>
      <c r="B25" s="35">
        <v>8</v>
      </c>
      <c r="D25" s="36">
        <v>46800000</v>
      </c>
      <c r="E25" s="36"/>
      <c r="F25" s="36">
        <v>0</v>
      </c>
    </row>
    <row r="26" spans="1:6" ht="23.25" customHeight="1" x14ac:dyDescent="0.45">
      <c r="A26" s="20" t="s">
        <v>35</v>
      </c>
      <c r="B26" s="35">
        <v>9</v>
      </c>
      <c r="D26" s="36">
        <v>2495143</v>
      </c>
      <c r="E26" s="36"/>
      <c r="F26" s="36">
        <v>2870442</v>
      </c>
    </row>
    <row r="27" spans="1:6" ht="23.25" customHeight="1" x14ac:dyDescent="0.45">
      <c r="A27" s="20" t="s">
        <v>37</v>
      </c>
      <c r="B27" s="35">
        <v>17</v>
      </c>
      <c r="D27" s="36">
        <v>3194515</v>
      </c>
      <c r="E27" s="36"/>
      <c r="F27" s="36">
        <v>3018383</v>
      </c>
    </row>
    <row r="28" spans="1:6" ht="23.25" customHeight="1" x14ac:dyDescent="0.45">
      <c r="A28" s="20" t="s">
        <v>138</v>
      </c>
      <c r="B28" s="35">
        <v>24</v>
      </c>
      <c r="D28" s="36">
        <v>4165126</v>
      </c>
      <c r="E28" s="36"/>
      <c r="F28" s="36">
        <v>1420522</v>
      </c>
    </row>
    <row r="29" spans="1:6" ht="23.25" customHeight="1" x14ac:dyDescent="0.45">
      <c r="A29" s="23" t="s">
        <v>13</v>
      </c>
      <c r="D29" s="37">
        <f>SUM(D23:D28)</f>
        <v>188225198</v>
      </c>
      <c r="E29" s="21"/>
      <c r="F29" s="37">
        <f>SUM(F23:F28)</f>
        <v>172754918</v>
      </c>
    </row>
    <row r="30" spans="1:6" ht="23.25" customHeight="1" x14ac:dyDescent="0.45">
      <c r="A30" s="23"/>
      <c r="E30" s="21"/>
      <c r="F30" s="24"/>
    </row>
    <row r="31" spans="1:6" ht="23.25" customHeight="1" thickBot="1" x14ac:dyDescent="0.5">
      <c r="A31" s="19" t="s">
        <v>4</v>
      </c>
      <c r="D31" s="39">
        <f>D20+D29</f>
        <v>709686411</v>
      </c>
      <c r="E31" s="21"/>
      <c r="F31" s="39">
        <f>F20+F29</f>
        <v>700951800</v>
      </c>
    </row>
    <row r="32" spans="1:6" ht="23.25" customHeight="1" thickTop="1" x14ac:dyDescent="0.45">
      <c r="A32" s="19"/>
      <c r="E32" s="21"/>
      <c r="F32" s="12"/>
    </row>
    <row r="33" spans="1:6" ht="23.25" customHeight="1" x14ac:dyDescent="0.45">
      <c r="A33" s="19"/>
      <c r="E33" s="21"/>
      <c r="F33" s="12"/>
    </row>
    <row r="34" spans="1:6" ht="23.25" customHeight="1" x14ac:dyDescent="0.45">
      <c r="A34" s="15" t="s">
        <v>53</v>
      </c>
      <c r="E34" s="21"/>
      <c r="F34" s="12"/>
    </row>
    <row r="35" spans="1:6" ht="23.25" customHeight="1" x14ac:dyDescent="0.5">
      <c r="A35" s="14" t="str">
        <f>A1</f>
        <v>บริษัท เทคโนเมดิคัล จำกัด (มหาชน)</v>
      </c>
    </row>
    <row r="36" spans="1:6" ht="23.25" customHeight="1" x14ac:dyDescent="0.5">
      <c r="A36" s="16" t="s">
        <v>45</v>
      </c>
    </row>
    <row r="37" spans="1:6" ht="23.25" customHeight="1" x14ac:dyDescent="0.5">
      <c r="A37" s="16" t="str">
        <f>A3</f>
        <v>ณ วันที่ 31 ธันวาคม 2560 และ 2559</v>
      </c>
    </row>
    <row r="39" spans="1:6" ht="23.25" customHeight="1" x14ac:dyDescent="0.5">
      <c r="A39" s="17" t="s">
        <v>8</v>
      </c>
    </row>
    <row r="40" spans="1:6" ht="23.25" customHeight="1" x14ac:dyDescent="0.5">
      <c r="A40" s="17"/>
    </row>
    <row r="41" spans="1:6" ht="23.25" customHeight="1" x14ac:dyDescent="0.45">
      <c r="D41" s="113" t="str">
        <f>D7</f>
        <v>บาท</v>
      </c>
      <c r="E41" s="113"/>
      <c r="F41" s="113"/>
    </row>
    <row r="42" spans="1:6" ht="23.25" customHeight="1" x14ac:dyDescent="0.45">
      <c r="B42" s="77" t="s">
        <v>5</v>
      </c>
      <c r="D42" s="46" t="str">
        <f>D8</f>
        <v>2560</v>
      </c>
      <c r="E42" s="18"/>
      <c r="F42" s="46" t="str">
        <f>F8</f>
        <v>2559</v>
      </c>
    </row>
    <row r="43" spans="1:6" ht="23.25" customHeight="1" x14ac:dyDescent="0.45">
      <c r="A43" s="19" t="s">
        <v>12</v>
      </c>
      <c r="F43" s="12"/>
    </row>
    <row r="44" spans="1:6" ht="23.25" customHeight="1" x14ac:dyDescent="0.45">
      <c r="A44" s="25" t="s">
        <v>153</v>
      </c>
      <c r="B44" s="35">
        <v>10</v>
      </c>
      <c r="D44" s="36">
        <v>164934344</v>
      </c>
      <c r="E44" s="36"/>
      <c r="F44" s="36">
        <v>193879894</v>
      </c>
    </row>
    <row r="45" spans="1:6" ht="23.25" customHeight="1" x14ac:dyDescent="0.45">
      <c r="A45" s="20" t="s">
        <v>38</v>
      </c>
      <c r="D45" s="36">
        <v>75114212</v>
      </c>
      <c r="E45" s="36"/>
      <c r="F45" s="36">
        <v>90106492</v>
      </c>
    </row>
    <row r="46" spans="1:6" ht="23.25" customHeight="1" x14ac:dyDescent="0.45">
      <c r="A46" s="20" t="s">
        <v>47</v>
      </c>
      <c r="B46" s="35">
        <v>11</v>
      </c>
      <c r="D46" s="36">
        <v>12046051</v>
      </c>
      <c r="E46" s="36"/>
      <c r="F46" s="36">
        <v>8087768</v>
      </c>
    </row>
    <row r="47" spans="1:6" ht="23.25" customHeight="1" x14ac:dyDescent="0.45">
      <c r="A47" s="20" t="s">
        <v>40</v>
      </c>
      <c r="D47" s="36"/>
      <c r="E47" s="36"/>
      <c r="F47" s="36"/>
    </row>
    <row r="48" spans="1:6" ht="23.25" customHeight="1" x14ac:dyDescent="0.45">
      <c r="A48" s="20" t="s">
        <v>39</v>
      </c>
      <c r="B48" s="35">
        <v>13</v>
      </c>
      <c r="D48" s="36">
        <v>206521</v>
      </c>
      <c r="E48" s="36"/>
      <c r="F48" s="36">
        <v>1847883</v>
      </c>
    </row>
    <row r="49" spans="1:6" ht="23.25" customHeight="1" x14ac:dyDescent="0.45">
      <c r="A49" s="20" t="s">
        <v>22</v>
      </c>
      <c r="B49" s="88"/>
      <c r="C49" s="44"/>
      <c r="D49" s="36">
        <v>2112605</v>
      </c>
      <c r="E49" s="89"/>
      <c r="F49" s="36">
        <v>0</v>
      </c>
    </row>
    <row r="50" spans="1:6" ht="23.25" customHeight="1" x14ac:dyDescent="0.45">
      <c r="A50" s="20" t="s">
        <v>48</v>
      </c>
      <c r="B50" s="35">
        <v>12</v>
      </c>
      <c r="D50" s="36">
        <v>30187241</v>
      </c>
      <c r="E50" s="36"/>
      <c r="F50" s="36">
        <v>25253983</v>
      </c>
    </row>
    <row r="51" spans="1:6" ht="23.25" customHeight="1" x14ac:dyDescent="0.45">
      <c r="A51" s="23" t="s">
        <v>14</v>
      </c>
      <c r="D51" s="37">
        <f>SUM(D44:D50)</f>
        <v>284600974</v>
      </c>
      <c r="E51" s="41"/>
      <c r="F51" s="37">
        <f>SUM(F44:F50)</f>
        <v>319176020</v>
      </c>
    </row>
    <row r="52" spans="1:6" ht="23.25" customHeight="1" x14ac:dyDescent="0.45">
      <c r="A52" s="19"/>
      <c r="E52" s="21"/>
      <c r="F52" s="12"/>
    </row>
    <row r="53" spans="1:6" ht="23.25" customHeight="1" x14ac:dyDescent="0.45">
      <c r="A53" s="23" t="s">
        <v>27</v>
      </c>
      <c r="E53" s="21"/>
      <c r="F53" s="22"/>
    </row>
    <row r="54" spans="1:6" ht="23.25" customHeight="1" x14ac:dyDescent="0.45">
      <c r="A54" s="20" t="s">
        <v>41</v>
      </c>
      <c r="B54" s="35">
        <v>11</v>
      </c>
      <c r="D54" s="36">
        <v>19060091</v>
      </c>
      <c r="E54" s="36"/>
      <c r="F54" s="36">
        <v>11824311</v>
      </c>
    </row>
    <row r="55" spans="1:6" ht="23.25" customHeight="1" x14ac:dyDescent="0.45">
      <c r="A55" s="20" t="s">
        <v>42</v>
      </c>
      <c r="B55" s="35">
        <v>13</v>
      </c>
      <c r="D55" s="36">
        <v>181714</v>
      </c>
      <c r="E55" s="36"/>
      <c r="F55" s="36">
        <v>388232</v>
      </c>
    </row>
    <row r="56" spans="1:6" ht="23.25" customHeight="1" x14ac:dyDescent="0.45">
      <c r="A56" s="20" t="s">
        <v>43</v>
      </c>
      <c r="B56" s="35">
        <v>14</v>
      </c>
      <c r="D56" s="36">
        <v>15453821</v>
      </c>
      <c r="E56" s="36"/>
      <c r="F56" s="36">
        <v>12989477</v>
      </c>
    </row>
    <row r="57" spans="1:6" ht="23.25" customHeight="1" x14ac:dyDescent="0.45">
      <c r="A57" s="23" t="s">
        <v>49</v>
      </c>
      <c r="D57" s="37">
        <f>SUM(D54:D56)</f>
        <v>34695626</v>
      </c>
      <c r="E57" s="21"/>
      <c r="F57" s="37">
        <f>SUM(F54:F56)</f>
        <v>25202020</v>
      </c>
    </row>
    <row r="58" spans="1:6" ht="23.25" customHeight="1" x14ac:dyDescent="0.45">
      <c r="A58" s="19"/>
      <c r="E58" s="21"/>
      <c r="F58" s="12"/>
    </row>
    <row r="59" spans="1:6" ht="23.25" customHeight="1" x14ac:dyDescent="0.45">
      <c r="A59" s="26" t="s">
        <v>28</v>
      </c>
      <c r="D59" s="38">
        <f>D51+D57</f>
        <v>319296600</v>
      </c>
      <c r="E59" s="21"/>
      <c r="F59" s="38">
        <f>F51+F57</f>
        <v>344378040</v>
      </c>
    </row>
    <row r="60" spans="1:6" ht="23.25" customHeight="1" x14ac:dyDescent="0.45">
      <c r="A60" s="26"/>
      <c r="E60" s="21"/>
      <c r="F60" s="12"/>
    </row>
    <row r="61" spans="1:6" ht="23.25" customHeight="1" x14ac:dyDescent="0.45">
      <c r="A61" s="26"/>
      <c r="E61" s="21"/>
      <c r="F61" s="12"/>
    </row>
    <row r="62" spans="1:6" ht="23.25" customHeight="1" x14ac:dyDescent="0.45">
      <c r="E62" s="21"/>
      <c r="F62" s="12"/>
    </row>
    <row r="63" spans="1:6" ht="23.25" customHeight="1" x14ac:dyDescent="0.5">
      <c r="A63" s="14" t="str">
        <f>A35</f>
        <v>บริษัท เทคโนเมดิคัล จำกัด (มหาชน)</v>
      </c>
    </row>
    <row r="64" spans="1:6" ht="23.25" customHeight="1" x14ac:dyDescent="0.5">
      <c r="A64" s="16" t="s">
        <v>21</v>
      </c>
    </row>
    <row r="65" spans="1:6" ht="23.25" customHeight="1" x14ac:dyDescent="0.5">
      <c r="A65" s="16" t="str">
        <f>A37</f>
        <v>ณ วันที่ 31 ธันวาคม 2560 และ 2559</v>
      </c>
    </row>
    <row r="67" spans="1:6" ht="23.25" customHeight="1" x14ac:dyDescent="0.5">
      <c r="A67" s="17" t="s">
        <v>50</v>
      </c>
    </row>
    <row r="68" spans="1:6" ht="23.25" customHeight="1" x14ac:dyDescent="0.5">
      <c r="A68" s="17"/>
    </row>
    <row r="69" spans="1:6" ht="23.25" customHeight="1" x14ac:dyDescent="0.45">
      <c r="D69" s="113" t="str">
        <f>D7</f>
        <v>บาท</v>
      </c>
      <c r="E69" s="113"/>
      <c r="F69" s="113"/>
    </row>
    <row r="70" spans="1:6" ht="23.25" customHeight="1" x14ac:dyDescent="0.45">
      <c r="B70" s="77" t="s">
        <v>5</v>
      </c>
      <c r="D70" s="46" t="str">
        <f>D8</f>
        <v>2560</v>
      </c>
      <c r="E70" s="18"/>
      <c r="F70" s="46" t="str">
        <f>F8</f>
        <v>2559</v>
      </c>
    </row>
    <row r="71" spans="1:6" ht="23.25" customHeight="1" x14ac:dyDescent="0.45">
      <c r="A71" s="19" t="s">
        <v>9</v>
      </c>
      <c r="E71" s="21"/>
      <c r="F71" s="12"/>
    </row>
    <row r="72" spans="1:6" ht="23.25" customHeight="1" x14ac:dyDescent="0.45">
      <c r="A72" s="20" t="s">
        <v>29</v>
      </c>
      <c r="D72" s="27"/>
      <c r="E72" s="28"/>
      <c r="F72" s="27"/>
    </row>
    <row r="73" spans="1:6" ht="23.25" customHeight="1" x14ac:dyDescent="0.45">
      <c r="A73" s="20" t="s">
        <v>139</v>
      </c>
      <c r="D73" s="27"/>
      <c r="E73" s="28"/>
      <c r="F73" s="27"/>
    </row>
    <row r="74" spans="1:6" ht="23.25" customHeight="1" x14ac:dyDescent="0.45">
      <c r="A74" s="20" t="s">
        <v>140</v>
      </c>
      <c r="D74" s="27"/>
      <c r="E74" s="28"/>
      <c r="F74" s="27"/>
    </row>
    <row r="75" spans="1:6" ht="23.25" customHeight="1" thickBot="1" x14ac:dyDescent="0.5">
      <c r="A75" s="20" t="s">
        <v>141</v>
      </c>
      <c r="B75" s="35">
        <v>18</v>
      </c>
      <c r="D75" s="39">
        <v>154000000</v>
      </c>
      <c r="E75" s="12"/>
      <c r="F75" s="39">
        <v>140000000</v>
      </c>
    </row>
    <row r="76" spans="1:6" ht="23.25" customHeight="1" thickTop="1" x14ac:dyDescent="0.45">
      <c r="A76" s="20" t="s">
        <v>30</v>
      </c>
      <c r="C76" s="29"/>
      <c r="E76" s="12"/>
      <c r="F76" s="12"/>
    </row>
    <row r="77" spans="1:6" ht="23.25" customHeight="1" x14ac:dyDescent="0.45">
      <c r="A77" s="79" t="s">
        <v>156</v>
      </c>
      <c r="C77" s="29"/>
      <c r="E77" s="12"/>
      <c r="F77" s="12"/>
    </row>
    <row r="78" spans="1:6" ht="23.25" customHeight="1" x14ac:dyDescent="0.45">
      <c r="A78" s="20" t="s">
        <v>142</v>
      </c>
      <c r="B78" s="35">
        <v>18</v>
      </c>
      <c r="C78" s="29"/>
      <c r="D78" s="36">
        <v>153999994</v>
      </c>
      <c r="E78" s="36"/>
      <c r="F78" s="36">
        <f>+T_EQ!D16</f>
        <v>140000000</v>
      </c>
    </row>
    <row r="79" spans="1:6" ht="23.25" customHeight="1" x14ac:dyDescent="0.45">
      <c r="A79" s="20" t="s">
        <v>114</v>
      </c>
      <c r="B79" s="35">
        <v>18</v>
      </c>
      <c r="C79" s="29"/>
      <c r="D79" s="36">
        <f>+T_EQ!F16</f>
        <v>184034596</v>
      </c>
      <c r="E79" s="36"/>
      <c r="F79" s="36">
        <f>T_EQ!F16</f>
        <v>184034596</v>
      </c>
    </row>
    <row r="80" spans="1:6" ht="23.25" customHeight="1" x14ac:dyDescent="0.45">
      <c r="A80" s="20" t="s">
        <v>25</v>
      </c>
      <c r="C80" s="29"/>
      <c r="D80" s="36"/>
      <c r="E80" s="36"/>
      <c r="F80" s="36"/>
    </row>
    <row r="81" spans="1:6" ht="23.25" customHeight="1" x14ac:dyDescent="0.45">
      <c r="A81" s="42" t="s">
        <v>100</v>
      </c>
      <c r="B81" s="35">
        <v>15</v>
      </c>
      <c r="C81" s="29"/>
      <c r="D81" s="36">
        <v>7230000</v>
      </c>
      <c r="E81" s="36"/>
      <c r="F81" s="36">
        <f>+T_EQ!H16</f>
        <v>5430000</v>
      </c>
    </row>
    <row r="82" spans="1:6" ht="23.25" customHeight="1" x14ac:dyDescent="0.45">
      <c r="A82" s="42" t="s">
        <v>52</v>
      </c>
      <c r="C82" s="29"/>
      <c r="D82" s="36">
        <f>T_EQ!J22</f>
        <v>45125221</v>
      </c>
      <c r="E82" s="36"/>
      <c r="F82" s="36">
        <f>T_EQ!J16</f>
        <v>27109164</v>
      </c>
    </row>
    <row r="83" spans="1:6" ht="23.25" customHeight="1" x14ac:dyDescent="0.45">
      <c r="A83" s="23" t="s">
        <v>23</v>
      </c>
      <c r="C83" s="29"/>
      <c r="D83" s="37">
        <f>SUM(D78:D82)</f>
        <v>390389811</v>
      </c>
      <c r="E83" s="12"/>
      <c r="F83" s="37">
        <f>SUM(F78:F82)</f>
        <v>356573760</v>
      </c>
    </row>
    <row r="84" spans="1:6" ht="23.25" customHeight="1" x14ac:dyDescent="0.45">
      <c r="A84" s="30"/>
      <c r="C84" s="29"/>
      <c r="E84" s="12"/>
      <c r="F84" s="12"/>
    </row>
    <row r="85" spans="1:6" ht="23.25" customHeight="1" thickBot="1" x14ac:dyDescent="0.5">
      <c r="A85" s="19" t="s">
        <v>10</v>
      </c>
      <c r="C85" s="29"/>
      <c r="D85" s="39">
        <f>D59+D83</f>
        <v>709686411</v>
      </c>
      <c r="E85" s="40"/>
      <c r="F85" s="39">
        <f>F59+F83</f>
        <v>700951800</v>
      </c>
    </row>
    <row r="86" spans="1:6" ht="23.25" customHeight="1" thickTop="1" x14ac:dyDescent="0.45">
      <c r="A86" s="19"/>
      <c r="C86" s="29"/>
      <c r="E86" s="21"/>
      <c r="F86" s="12"/>
    </row>
    <row r="87" spans="1:6" ht="23.25" customHeight="1" x14ac:dyDescent="0.45">
      <c r="A87" s="19"/>
      <c r="C87" s="29"/>
      <c r="E87" s="21"/>
    </row>
    <row r="88" spans="1:6" ht="23.25" customHeight="1" x14ac:dyDescent="0.45">
      <c r="A88" s="15" t="s">
        <v>53</v>
      </c>
      <c r="C88" s="29"/>
      <c r="E88" s="21"/>
    </row>
    <row r="89" spans="1:6" ht="23.25" customHeight="1" x14ac:dyDescent="0.45">
      <c r="F89" s="34"/>
    </row>
  </sheetData>
  <mergeCells count="3">
    <mergeCell ref="D7:F7"/>
    <mergeCell ref="D41:F41"/>
    <mergeCell ref="D69:F69"/>
  </mergeCells>
  <phoneticPr fontId="0" type="noConversion"/>
  <pageMargins left="0.98425196850393704" right="0.39370078740157483" top="0.98425196850393704" bottom="0.39370078740157483" header="0.39370078740157483" footer="0.39370078740157483"/>
  <pageSetup paperSize="9" firstPageNumber="5" orientation="portrait" useFirstPageNumber="1" r:id="rId1"/>
  <headerFooter alignWithMargins="0">
    <oddFooter>&amp;R&amp;"Angsana New,Regular"&amp;15&amp;P</oddFooter>
  </headerFooter>
  <rowBreaks count="2" manualBreakCount="2">
    <brk id="34" max="16383" man="1"/>
    <brk id="62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37"/>
  <sheetViews>
    <sheetView topLeftCell="A10" zoomScaleNormal="100" zoomScaleSheetLayoutView="77" workbookViewId="0">
      <selection activeCell="I10" sqref="I10"/>
    </sheetView>
  </sheetViews>
  <sheetFormatPr defaultColWidth="9" defaultRowHeight="24" customHeight="1" x14ac:dyDescent="0.45"/>
  <cols>
    <col min="1" max="1" width="64" style="15" customWidth="1"/>
    <col min="2" max="2" width="10.85546875" style="15" customWidth="1"/>
    <col min="3" max="3" width="3.140625" style="15" customWidth="1"/>
    <col min="4" max="4" width="16.5703125" style="15" customWidth="1"/>
    <col min="5" max="5" width="3" style="15" customWidth="1"/>
    <col min="6" max="6" width="16.5703125" style="12" customWidth="1"/>
    <col min="7" max="7" width="12" style="15" bestFit="1" customWidth="1"/>
    <col min="8" max="8" width="4.140625" style="15" customWidth="1"/>
    <col min="9" max="9" width="12.5703125" style="15" bestFit="1" customWidth="1"/>
    <col min="10" max="10" width="9.42578125" style="15" bestFit="1" customWidth="1"/>
    <col min="11" max="16384" width="9" style="15"/>
  </cols>
  <sheetData>
    <row r="1" spans="1:9" ht="24" customHeight="1" x14ac:dyDescent="0.5">
      <c r="A1" s="14" t="s">
        <v>125</v>
      </c>
      <c r="B1" s="31"/>
      <c r="C1" s="31"/>
      <c r="D1" s="31"/>
      <c r="E1" s="31"/>
      <c r="F1" s="43"/>
    </row>
    <row r="2" spans="1:9" ht="24" customHeight="1" x14ac:dyDescent="0.5">
      <c r="A2" s="16" t="s">
        <v>108</v>
      </c>
      <c r="B2" s="31"/>
      <c r="C2" s="31"/>
      <c r="D2" s="31"/>
      <c r="E2" s="31"/>
      <c r="F2" s="43"/>
    </row>
    <row r="3" spans="1:9" ht="24" customHeight="1" x14ac:dyDescent="0.5">
      <c r="A3" s="16" t="s">
        <v>135</v>
      </c>
      <c r="B3" s="31"/>
      <c r="C3" s="31"/>
      <c r="D3" s="31"/>
      <c r="E3" s="31"/>
      <c r="F3" s="32"/>
    </row>
    <row r="4" spans="1:9" ht="24" customHeight="1" x14ac:dyDescent="0.45">
      <c r="A4" s="33"/>
      <c r="B4" s="31"/>
      <c r="C4" s="31"/>
      <c r="D4" s="113" t="s">
        <v>54</v>
      </c>
      <c r="E4" s="113"/>
      <c r="F4" s="113"/>
    </row>
    <row r="5" spans="1:9" ht="24" customHeight="1" x14ac:dyDescent="0.45">
      <c r="A5" s="33"/>
      <c r="B5" s="77" t="s">
        <v>5</v>
      </c>
      <c r="D5" s="47">
        <v>2560</v>
      </c>
      <c r="E5" s="18"/>
      <c r="F5" s="47">
        <v>2559</v>
      </c>
      <c r="G5" s="13"/>
    </row>
    <row r="6" spans="1:9" ht="24" customHeight="1" x14ac:dyDescent="0.45">
      <c r="A6" s="19" t="s">
        <v>6</v>
      </c>
      <c r="B6" s="35"/>
      <c r="C6" s="35"/>
      <c r="D6" s="35"/>
      <c r="E6" s="35"/>
      <c r="F6" s="13"/>
      <c r="G6" s="13"/>
    </row>
    <row r="7" spans="1:9" ht="24" customHeight="1" x14ac:dyDescent="0.45">
      <c r="A7" s="20" t="s">
        <v>51</v>
      </c>
      <c r="B7" s="35"/>
      <c r="C7" s="35"/>
      <c r="D7" s="36">
        <v>628482719</v>
      </c>
      <c r="E7" s="35"/>
      <c r="F7" s="36">
        <v>555820859</v>
      </c>
      <c r="G7" s="41"/>
      <c r="I7" s="21"/>
    </row>
    <row r="8" spans="1:9" ht="24" customHeight="1" x14ac:dyDescent="0.5">
      <c r="A8" s="110" t="s">
        <v>154</v>
      </c>
      <c r="B8" s="35"/>
      <c r="C8" s="35"/>
      <c r="D8" s="36">
        <v>5253533</v>
      </c>
      <c r="E8" s="35"/>
      <c r="F8" s="36">
        <v>828616</v>
      </c>
      <c r="G8" s="41"/>
      <c r="I8" s="21"/>
    </row>
    <row r="9" spans="1:9" ht="24" customHeight="1" x14ac:dyDescent="0.45">
      <c r="A9" s="20" t="s">
        <v>15</v>
      </c>
      <c r="B9" s="35"/>
      <c r="C9" s="35"/>
      <c r="D9" s="36">
        <v>853888</v>
      </c>
      <c r="E9" s="35"/>
      <c r="F9" s="36">
        <v>1365555</v>
      </c>
      <c r="G9" s="41"/>
      <c r="I9" s="21"/>
    </row>
    <row r="10" spans="1:9" ht="24" customHeight="1" x14ac:dyDescent="0.45">
      <c r="A10" s="19" t="s">
        <v>17</v>
      </c>
      <c r="B10" s="35"/>
      <c r="C10" s="35"/>
      <c r="D10" s="37">
        <f>SUM(D7:D9)</f>
        <v>634590140</v>
      </c>
      <c r="E10" s="35"/>
      <c r="F10" s="37">
        <f>SUM(F7:F9)</f>
        <v>558015030</v>
      </c>
      <c r="G10" s="41"/>
      <c r="I10" s="21"/>
    </row>
    <row r="11" spans="1:9" ht="24" customHeight="1" x14ac:dyDescent="0.45">
      <c r="A11" s="80"/>
      <c r="B11" s="35"/>
      <c r="C11" s="35"/>
      <c r="D11" s="13"/>
      <c r="E11" s="35"/>
      <c r="F11" s="13"/>
      <c r="G11" s="13"/>
    </row>
    <row r="12" spans="1:9" ht="24" customHeight="1" x14ac:dyDescent="0.45">
      <c r="A12" s="19" t="s">
        <v>7</v>
      </c>
      <c r="B12" s="35"/>
      <c r="C12" s="35"/>
      <c r="D12" s="13"/>
      <c r="E12" s="35"/>
      <c r="F12" s="13"/>
      <c r="G12" s="13"/>
    </row>
    <row r="13" spans="1:9" ht="24" customHeight="1" x14ac:dyDescent="0.45">
      <c r="A13" s="20" t="s">
        <v>44</v>
      </c>
      <c r="B13" s="35"/>
      <c r="C13" s="35"/>
      <c r="D13" s="36">
        <v>372637834</v>
      </c>
      <c r="E13" s="35"/>
      <c r="F13" s="36">
        <v>326159509</v>
      </c>
      <c r="G13" s="41"/>
      <c r="I13" s="21"/>
    </row>
    <row r="14" spans="1:9" ht="24" customHeight="1" x14ac:dyDescent="0.45">
      <c r="A14" s="20" t="s">
        <v>143</v>
      </c>
      <c r="B14" s="35" t="s">
        <v>164</v>
      </c>
      <c r="C14" s="35"/>
      <c r="D14" s="36">
        <v>129104725</v>
      </c>
      <c r="E14" s="35"/>
      <c r="F14" s="36">
        <v>112268485</v>
      </c>
      <c r="G14" s="41"/>
      <c r="I14" s="21"/>
    </row>
    <row r="15" spans="1:9" ht="24" customHeight="1" x14ac:dyDescent="0.45">
      <c r="A15" s="20" t="s">
        <v>31</v>
      </c>
      <c r="B15" s="35" t="s">
        <v>165</v>
      </c>
      <c r="C15" s="35"/>
      <c r="D15" s="36">
        <v>80684013</v>
      </c>
      <c r="E15" s="35"/>
      <c r="F15" s="36">
        <v>78732273</v>
      </c>
      <c r="G15" s="41"/>
      <c r="I15" s="21"/>
    </row>
    <row r="16" spans="1:9" ht="24" customHeight="1" x14ac:dyDescent="0.45">
      <c r="A16" s="20" t="s">
        <v>32</v>
      </c>
      <c r="B16" s="35" t="s">
        <v>166</v>
      </c>
      <c r="C16" s="35"/>
      <c r="D16" s="38">
        <v>8053542</v>
      </c>
      <c r="E16" s="35"/>
      <c r="F16" s="38">
        <v>10211180</v>
      </c>
      <c r="G16" s="41"/>
      <c r="I16" s="21"/>
    </row>
    <row r="17" spans="1:12" ht="24" customHeight="1" x14ac:dyDescent="0.45">
      <c r="A17" s="19" t="s">
        <v>16</v>
      </c>
      <c r="B17" s="35"/>
      <c r="C17" s="35"/>
      <c r="D17" s="37">
        <f>SUM(D13:D16)</f>
        <v>590480114</v>
      </c>
      <c r="E17" s="35"/>
      <c r="F17" s="37">
        <f>SUM(F13:F16)</f>
        <v>527371447</v>
      </c>
      <c r="G17" s="41"/>
      <c r="I17" s="21"/>
    </row>
    <row r="18" spans="1:12" ht="24" customHeight="1" x14ac:dyDescent="0.45">
      <c r="A18" s="84"/>
      <c r="B18" s="35"/>
      <c r="C18" s="35"/>
      <c r="D18" s="13"/>
      <c r="E18" s="35"/>
      <c r="F18" s="13"/>
      <c r="G18" s="13"/>
    </row>
    <row r="19" spans="1:12" ht="24" customHeight="1" x14ac:dyDescent="0.45">
      <c r="A19" s="23" t="s">
        <v>57</v>
      </c>
      <c r="B19" s="35"/>
      <c r="C19" s="35"/>
      <c r="D19" s="36">
        <f>D10-D17</f>
        <v>44110026</v>
      </c>
      <c r="E19" s="35"/>
      <c r="F19" s="36">
        <f>F10-F17</f>
        <v>30643583</v>
      </c>
      <c r="G19" s="41"/>
      <c r="I19" s="21"/>
    </row>
    <row r="20" spans="1:12" ht="24" customHeight="1" x14ac:dyDescent="0.45">
      <c r="A20" s="84"/>
      <c r="B20" s="35"/>
      <c r="C20" s="35"/>
      <c r="D20" s="36"/>
      <c r="E20" s="35"/>
      <c r="F20" s="36"/>
      <c r="G20" s="41"/>
    </row>
    <row r="21" spans="1:12" ht="24" customHeight="1" x14ac:dyDescent="0.45">
      <c r="A21" s="23" t="s">
        <v>86</v>
      </c>
      <c r="B21" s="35">
        <v>17</v>
      </c>
      <c r="C21" s="35"/>
      <c r="D21" s="38">
        <v>8738411</v>
      </c>
      <c r="E21" s="35"/>
      <c r="F21" s="38">
        <v>3738342</v>
      </c>
      <c r="G21" s="41"/>
      <c r="I21" s="21"/>
    </row>
    <row r="22" spans="1:12" ht="24" customHeight="1" x14ac:dyDescent="0.45">
      <c r="A22" s="84"/>
      <c r="B22" s="44"/>
      <c r="D22" s="13"/>
      <c r="F22" s="13"/>
      <c r="G22" s="13"/>
    </row>
    <row r="23" spans="1:12" ht="24" customHeight="1" x14ac:dyDescent="0.45">
      <c r="A23" s="19" t="s">
        <v>87</v>
      </c>
      <c r="D23" s="41">
        <f>D19-D21</f>
        <v>35371615</v>
      </c>
      <c r="F23" s="41">
        <f>F19-F21</f>
        <v>26905241</v>
      </c>
      <c r="G23" s="13"/>
      <c r="I23" s="21"/>
    </row>
    <row r="24" spans="1:12" ht="24" customHeight="1" x14ac:dyDescent="0.45">
      <c r="A24" s="84"/>
      <c r="D24" s="13"/>
      <c r="F24" s="13"/>
      <c r="G24" s="13"/>
    </row>
    <row r="25" spans="1:12" ht="24" customHeight="1" x14ac:dyDescent="0.45">
      <c r="A25" s="51" t="s">
        <v>88</v>
      </c>
      <c r="D25" s="13"/>
      <c r="F25" s="13"/>
      <c r="G25" s="13"/>
    </row>
    <row r="26" spans="1:12" ht="24" customHeight="1" x14ac:dyDescent="0.45">
      <c r="A26" s="78" t="s">
        <v>157</v>
      </c>
      <c r="D26" s="13"/>
      <c r="F26" s="13"/>
      <c r="G26" s="13"/>
    </row>
    <row r="27" spans="1:12" ht="24" customHeight="1" x14ac:dyDescent="0.45">
      <c r="A27" s="15" t="s">
        <v>126</v>
      </c>
      <c r="D27" s="13"/>
      <c r="F27" s="13"/>
      <c r="G27" s="13"/>
    </row>
    <row r="28" spans="1:12" ht="24" customHeight="1" x14ac:dyDescent="0.45">
      <c r="A28" s="15" t="s">
        <v>127</v>
      </c>
      <c r="D28" s="13"/>
      <c r="F28" s="13"/>
      <c r="G28" s="13"/>
    </row>
    <row r="29" spans="1:12" ht="24" customHeight="1" x14ac:dyDescent="0.45">
      <c r="A29" s="15" t="s">
        <v>131</v>
      </c>
      <c r="D29" s="60">
        <v>0</v>
      </c>
      <c r="E29" s="59"/>
      <c r="F29" s="60">
        <v>1288831</v>
      </c>
      <c r="G29" s="13"/>
    </row>
    <row r="30" spans="1:12" s="53" customFormat="1" ht="21.75" x14ac:dyDescent="0.45">
      <c r="A30" s="83"/>
      <c r="B30" s="52"/>
      <c r="C30" s="52"/>
      <c r="D30" s="58"/>
      <c r="E30" s="59"/>
      <c r="F30" s="58"/>
      <c r="G30" s="13"/>
      <c r="H30" s="15"/>
      <c r="I30" s="21"/>
      <c r="J30" s="15"/>
      <c r="K30" s="54"/>
      <c r="L30" s="54"/>
    </row>
    <row r="31" spans="1:12" s="53" customFormat="1" ht="22.5" thickBot="1" x14ac:dyDescent="0.5">
      <c r="A31" s="51" t="s">
        <v>89</v>
      </c>
      <c r="B31" s="52"/>
      <c r="C31" s="52"/>
      <c r="D31" s="61">
        <f>SUM(D23:D29)</f>
        <v>35371615</v>
      </c>
      <c r="E31" s="59"/>
      <c r="F31" s="61">
        <f>SUM(F23:F29)</f>
        <v>28194072</v>
      </c>
      <c r="G31" s="13"/>
      <c r="H31" s="15"/>
      <c r="I31" s="15"/>
      <c r="J31" s="15"/>
      <c r="K31" s="54"/>
      <c r="L31" s="54"/>
    </row>
    <row r="32" spans="1:12" s="53" customFormat="1" ht="22.5" thickTop="1" x14ac:dyDescent="0.45">
      <c r="A32" s="82"/>
      <c r="B32" s="52"/>
      <c r="C32" s="52"/>
      <c r="D32" s="58"/>
      <c r="E32" s="59"/>
      <c r="F32" s="58"/>
      <c r="G32" s="13"/>
      <c r="H32" s="15"/>
      <c r="I32" s="21"/>
      <c r="J32" s="15"/>
      <c r="K32" s="54"/>
      <c r="L32" s="54"/>
    </row>
    <row r="33" spans="1:12" s="53" customFormat="1" ht="22.5" thickBot="1" x14ac:dyDescent="0.5">
      <c r="A33" s="55" t="s">
        <v>90</v>
      </c>
      <c r="B33" s="85">
        <v>19</v>
      </c>
      <c r="C33" s="52"/>
      <c r="D33" s="111">
        <f>D23/D35</f>
        <v>0.11484291069142155</v>
      </c>
      <c r="E33" s="112"/>
      <c r="F33" s="111">
        <f>F23/F35</f>
        <v>0.11420888178026387</v>
      </c>
      <c r="G33" s="13"/>
      <c r="H33" s="15"/>
      <c r="I33" s="15"/>
      <c r="J33" s="15"/>
      <c r="K33" s="54"/>
      <c r="L33" s="54"/>
    </row>
    <row r="34" spans="1:12" s="53" customFormat="1" ht="22.5" hidden="1" thickTop="1" x14ac:dyDescent="0.45">
      <c r="A34" s="81"/>
      <c r="B34" s="52"/>
      <c r="D34" s="56"/>
      <c r="E34" s="57"/>
      <c r="F34" s="56"/>
      <c r="G34" s="13"/>
      <c r="H34" s="15"/>
      <c r="I34" s="21"/>
      <c r="J34" s="15"/>
      <c r="K34" s="54"/>
      <c r="L34" s="54"/>
    </row>
    <row r="35" spans="1:12" s="53" customFormat="1" ht="22.5" hidden="1" thickBot="1" x14ac:dyDescent="0.5">
      <c r="A35" s="55" t="s">
        <v>91</v>
      </c>
      <c r="B35" s="85">
        <v>17</v>
      </c>
      <c r="D35" s="61">
        <v>307999987</v>
      </c>
      <c r="E35" s="63"/>
      <c r="F35" s="62">
        <f>207579235+28000000</f>
        <v>235579235</v>
      </c>
      <c r="G35" s="13"/>
      <c r="H35" s="15"/>
      <c r="I35" s="15"/>
      <c r="J35" s="15"/>
      <c r="K35" s="54"/>
      <c r="L35" s="54"/>
    </row>
    <row r="36" spans="1:12" s="53" customFormat="1" ht="22.5" thickTop="1" x14ac:dyDescent="0.45">
      <c r="A36" s="80"/>
      <c r="B36" s="52"/>
      <c r="D36" s="15"/>
      <c r="E36" s="15"/>
      <c r="F36" s="12"/>
      <c r="G36" s="13"/>
      <c r="H36" s="15"/>
      <c r="I36" s="15"/>
      <c r="J36" s="15"/>
      <c r="K36" s="54"/>
      <c r="L36" s="54"/>
    </row>
    <row r="37" spans="1:12" ht="24" customHeight="1" x14ac:dyDescent="0.45">
      <c r="A37" s="15" t="s">
        <v>53</v>
      </c>
      <c r="G37" s="13"/>
    </row>
  </sheetData>
  <mergeCells count="1">
    <mergeCell ref="D4:F4"/>
  </mergeCells>
  <pageMargins left="0.86614173228346458" right="0.15748031496062992" top="0.98425196850393704" bottom="0.39370078740157483" header="0.39370078740157483" footer="0.39370078740157483"/>
  <pageSetup paperSize="9" scale="87" firstPageNumber="8" orientation="portrait" useFirstPageNumber="1" r:id="rId1"/>
  <headerFooter alignWithMargins="0">
    <oddFooter>&amp;R&amp;"Angsana New,Regular"&amp;15&amp;P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N29"/>
  <sheetViews>
    <sheetView zoomScale="115" zoomScaleNormal="115" zoomScaleSheetLayoutView="110" workbookViewId="0">
      <selection activeCell="A49" sqref="A49"/>
    </sheetView>
  </sheetViews>
  <sheetFormatPr defaultColWidth="9" defaultRowHeight="24" customHeight="1" x14ac:dyDescent="0.45"/>
  <cols>
    <col min="1" max="1" width="34.42578125" style="4" customWidth="1"/>
    <col min="2" max="2" width="8.28515625" style="4" bestFit="1" customWidth="1"/>
    <col min="3" max="3" width="1.7109375" style="4" customWidth="1"/>
    <col min="4" max="4" width="12.42578125" style="4" customWidth="1"/>
    <col min="5" max="5" width="1.7109375" style="4" customWidth="1"/>
    <col min="6" max="6" width="12" style="4" customWidth="1"/>
    <col min="7" max="7" width="1.7109375" style="4" customWidth="1"/>
    <col min="8" max="8" width="10.7109375" style="4" customWidth="1"/>
    <col min="9" max="9" width="1.7109375" style="4" customWidth="1"/>
    <col min="10" max="10" width="12.5703125" style="4" customWidth="1"/>
    <col min="11" max="11" width="1.7109375" style="4" customWidth="1"/>
    <col min="12" max="12" width="12.5703125" style="4" customWidth="1"/>
    <col min="13" max="13" width="9" style="4"/>
    <col min="14" max="14" width="12.7109375" style="4" bestFit="1" customWidth="1"/>
    <col min="15" max="16384" width="9" style="4"/>
  </cols>
  <sheetData>
    <row r="1" spans="1:14" ht="24" customHeight="1" x14ac:dyDescent="0.5">
      <c r="A1" s="9" t="s">
        <v>125</v>
      </c>
      <c r="B1" s="9"/>
      <c r="C1" s="3"/>
      <c r="D1" s="3"/>
      <c r="E1" s="3"/>
      <c r="F1" s="3"/>
      <c r="G1" s="3"/>
      <c r="H1" s="3"/>
      <c r="I1" s="3"/>
      <c r="J1" s="3"/>
      <c r="K1" s="3"/>
      <c r="L1" s="48"/>
    </row>
    <row r="2" spans="1:14" ht="24" customHeight="1" x14ac:dyDescent="0.5">
      <c r="A2" s="1" t="s">
        <v>11</v>
      </c>
      <c r="B2" s="1"/>
      <c r="L2" s="49"/>
    </row>
    <row r="3" spans="1:14" ht="24" customHeight="1" x14ac:dyDescent="0.5">
      <c r="A3" s="8" t="str">
        <f>T_PL!A3</f>
        <v>สำหรับปีสิ้นสุดวันที่ 31 ธันวาคม 2560 และ 2559</v>
      </c>
      <c r="B3" s="8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4" ht="24" customHeight="1" x14ac:dyDescent="0.5">
      <c r="A4" s="8"/>
      <c r="B4" s="8"/>
      <c r="C4" s="5"/>
      <c r="D4" s="5"/>
      <c r="E4" s="5"/>
      <c r="F4" s="5"/>
      <c r="G4" s="5"/>
      <c r="H4" s="5"/>
      <c r="I4" s="5"/>
      <c r="J4" s="5"/>
      <c r="K4" s="5"/>
      <c r="L4" s="5"/>
    </row>
    <row r="5" spans="1:14" ht="24" customHeight="1" x14ac:dyDescent="0.45">
      <c r="A5" s="6"/>
      <c r="B5" s="6"/>
      <c r="C5" s="7"/>
      <c r="D5" s="114" t="s">
        <v>54</v>
      </c>
      <c r="E5" s="114"/>
      <c r="F5" s="114"/>
      <c r="G5" s="114"/>
      <c r="H5" s="114"/>
      <c r="I5" s="114"/>
      <c r="J5" s="114"/>
      <c r="K5" s="114"/>
      <c r="L5" s="114"/>
    </row>
    <row r="6" spans="1:14" ht="24" customHeight="1" x14ac:dyDescent="0.45">
      <c r="A6" s="90"/>
      <c r="B6" s="90"/>
      <c r="C6" s="91"/>
      <c r="D6" s="91"/>
      <c r="E6" s="91"/>
      <c r="F6" s="91"/>
      <c r="G6" s="91"/>
      <c r="H6" s="115" t="s">
        <v>25</v>
      </c>
      <c r="I6" s="115"/>
      <c r="J6" s="115"/>
      <c r="K6" s="92"/>
      <c r="L6" s="91"/>
    </row>
    <row r="7" spans="1:14" s="75" customFormat="1" ht="24" customHeight="1" x14ac:dyDescent="0.45">
      <c r="A7" s="93"/>
      <c r="B7" s="93"/>
      <c r="C7" s="92"/>
      <c r="D7" s="94" t="s">
        <v>92</v>
      </c>
      <c r="E7" s="94"/>
      <c r="F7" s="94"/>
      <c r="G7" s="95"/>
      <c r="H7" s="96" t="s">
        <v>93</v>
      </c>
      <c r="I7" s="95"/>
      <c r="J7" s="96"/>
      <c r="K7" s="95"/>
      <c r="L7" s="96" t="s">
        <v>84</v>
      </c>
    </row>
    <row r="8" spans="1:14" s="75" customFormat="1" ht="24" customHeight="1" x14ac:dyDescent="0.45">
      <c r="A8" s="93"/>
      <c r="B8" s="93"/>
      <c r="C8" s="92"/>
      <c r="D8" s="94" t="s">
        <v>94</v>
      </c>
      <c r="E8" s="94"/>
      <c r="F8" s="94" t="s">
        <v>116</v>
      </c>
      <c r="G8" s="95"/>
      <c r="H8" s="96" t="s">
        <v>95</v>
      </c>
      <c r="I8" s="95"/>
      <c r="J8" s="96" t="s">
        <v>158</v>
      </c>
      <c r="K8" s="95"/>
      <c r="L8" s="96" t="s">
        <v>96</v>
      </c>
    </row>
    <row r="9" spans="1:14" s="75" customFormat="1" ht="24" customHeight="1" x14ac:dyDescent="0.45">
      <c r="A9" s="93"/>
      <c r="B9" s="97" t="s">
        <v>5</v>
      </c>
      <c r="C9" s="92"/>
      <c r="D9" s="97" t="s">
        <v>97</v>
      </c>
      <c r="E9" s="94"/>
      <c r="F9" s="94" t="s">
        <v>117</v>
      </c>
      <c r="G9" s="98"/>
      <c r="H9" s="97" t="s">
        <v>98</v>
      </c>
      <c r="I9" s="98"/>
      <c r="J9" s="97" t="s">
        <v>99</v>
      </c>
      <c r="K9" s="98"/>
      <c r="L9" s="97" t="s">
        <v>24</v>
      </c>
    </row>
    <row r="10" spans="1:14" s="75" customFormat="1" ht="24" customHeight="1" x14ac:dyDescent="0.45">
      <c r="A10" s="90" t="s">
        <v>136</v>
      </c>
      <c r="B10" s="90"/>
      <c r="C10" s="10"/>
      <c r="D10" s="99">
        <v>23000000</v>
      </c>
      <c r="E10" s="100"/>
      <c r="F10" s="99">
        <v>0</v>
      </c>
      <c r="G10" s="10"/>
      <c r="H10" s="99">
        <v>710000</v>
      </c>
      <c r="I10" s="10"/>
      <c r="J10" s="99">
        <v>136555092</v>
      </c>
      <c r="K10" s="10"/>
      <c r="L10" s="99">
        <f>SUM(D10:J10)</f>
        <v>160265092</v>
      </c>
      <c r="N10" s="76"/>
    </row>
    <row r="11" spans="1:14" s="75" customFormat="1" ht="24" customHeight="1" x14ac:dyDescent="0.45">
      <c r="A11" s="93" t="s">
        <v>118</v>
      </c>
      <c r="B11" s="101">
        <v>18</v>
      </c>
      <c r="C11" s="10"/>
      <c r="D11" s="100">
        <f>117000000-D12</f>
        <v>77000000</v>
      </c>
      <c r="E11" s="100"/>
      <c r="F11" s="100">
        <v>0</v>
      </c>
      <c r="G11" s="10"/>
      <c r="H11" s="100">
        <v>0</v>
      </c>
      <c r="I11" s="10"/>
      <c r="J11" s="100">
        <v>0</v>
      </c>
      <c r="K11" s="10"/>
      <c r="L11" s="100">
        <f t="shared" ref="L11:L15" si="0">SUM(D11:J11)</f>
        <v>77000000</v>
      </c>
      <c r="N11" s="76"/>
    </row>
    <row r="12" spans="1:14" s="75" customFormat="1" ht="24" customHeight="1" x14ac:dyDescent="0.45">
      <c r="A12" s="93" t="s">
        <v>119</v>
      </c>
      <c r="B12" s="101">
        <v>18</v>
      </c>
      <c r="C12" s="10"/>
      <c r="D12" s="100">
        <v>40000000</v>
      </c>
      <c r="E12" s="100"/>
      <c r="F12" s="100">
        <v>184034596</v>
      </c>
      <c r="G12" s="10"/>
      <c r="H12" s="100">
        <v>0</v>
      </c>
      <c r="I12" s="10"/>
      <c r="J12" s="100">
        <v>0</v>
      </c>
      <c r="K12" s="10"/>
      <c r="L12" s="100">
        <f t="shared" si="0"/>
        <v>224034596</v>
      </c>
      <c r="N12" s="76"/>
    </row>
    <row r="13" spans="1:14" s="75" customFormat="1" ht="24" customHeight="1" x14ac:dyDescent="0.45">
      <c r="A13" s="93" t="s">
        <v>120</v>
      </c>
      <c r="B13" s="101" t="s">
        <v>161</v>
      </c>
      <c r="C13" s="10"/>
      <c r="D13" s="100">
        <v>0</v>
      </c>
      <c r="E13" s="100"/>
      <c r="F13" s="100">
        <v>0</v>
      </c>
      <c r="G13" s="10"/>
      <c r="H13" s="100">
        <v>4720000</v>
      </c>
      <c r="I13" s="10"/>
      <c r="J13" s="100">
        <f>-H13</f>
        <v>-4720000</v>
      </c>
      <c r="K13" s="10"/>
      <c r="L13" s="100">
        <f t="shared" si="0"/>
        <v>0</v>
      </c>
      <c r="N13" s="76"/>
    </row>
    <row r="14" spans="1:14" s="75" customFormat="1" ht="24" customHeight="1" x14ac:dyDescent="0.45">
      <c r="A14" s="93" t="s">
        <v>115</v>
      </c>
      <c r="B14" s="102">
        <v>18</v>
      </c>
      <c r="C14" s="10"/>
      <c r="D14" s="100">
        <v>0</v>
      </c>
      <c r="E14" s="100"/>
      <c r="F14" s="100">
        <v>0</v>
      </c>
      <c r="G14" s="10"/>
      <c r="H14" s="100">
        <v>0</v>
      </c>
      <c r="I14" s="10"/>
      <c r="J14" s="100">
        <v>-132920000</v>
      </c>
      <c r="K14" s="10"/>
      <c r="L14" s="100">
        <f t="shared" si="0"/>
        <v>-132920000</v>
      </c>
      <c r="N14" s="76"/>
    </row>
    <row r="15" spans="1:14" s="75" customFormat="1" ht="24" customHeight="1" x14ac:dyDescent="0.45">
      <c r="A15" s="103" t="s">
        <v>89</v>
      </c>
      <c r="B15" s="102"/>
      <c r="C15" s="104"/>
      <c r="D15" s="105">
        <v>0</v>
      </c>
      <c r="E15" s="104"/>
      <c r="F15" s="104">
        <v>0</v>
      </c>
      <c r="G15" s="104"/>
      <c r="H15" s="106">
        <v>0</v>
      </c>
      <c r="I15" s="10"/>
      <c r="J15" s="107">
        <f>T_PL!F31</f>
        <v>28194072</v>
      </c>
      <c r="K15" s="10"/>
      <c r="L15" s="100">
        <f t="shared" si="0"/>
        <v>28194072</v>
      </c>
      <c r="N15" s="86"/>
    </row>
    <row r="16" spans="1:14" s="75" customFormat="1" ht="24" customHeight="1" x14ac:dyDescent="0.45">
      <c r="A16" s="90" t="s">
        <v>113</v>
      </c>
      <c r="B16" s="90"/>
      <c r="C16" s="10"/>
      <c r="D16" s="108">
        <f>SUM(D10:D15)</f>
        <v>140000000</v>
      </c>
      <c r="E16" s="104"/>
      <c r="F16" s="108">
        <f>SUM(F10:F15)</f>
        <v>184034596</v>
      </c>
      <c r="G16" s="10"/>
      <c r="H16" s="108">
        <f>SUM(H10:H15)</f>
        <v>5430000</v>
      </c>
      <c r="I16" s="10"/>
      <c r="J16" s="108">
        <f>SUM(J10:J15)</f>
        <v>27109164</v>
      </c>
      <c r="K16" s="10"/>
      <c r="L16" s="108">
        <f>SUM(L10:L15)</f>
        <v>356573760</v>
      </c>
      <c r="N16" s="76"/>
    </row>
    <row r="17" spans="1:14" s="75" customFormat="1" ht="24" hidden="1" customHeight="1" x14ac:dyDescent="0.45">
      <c r="A17" s="93" t="s">
        <v>118</v>
      </c>
      <c r="B17" s="90"/>
      <c r="C17" s="10"/>
      <c r="D17" s="10">
        <v>0</v>
      </c>
      <c r="E17" s="104"/>
      <c r="F17" s="10">
        <v>0</v>
      </c>
      <c r="G17" s="10"/>
      <c r="H17" s="10">
        <v>0</v>
      </c>
      <c r="I17" s="10"/>
      <c r="J17" s="10">
        <v>0</v>
      </c>
      <c r="K17" s="10"/>
      <c r="L17" s="10">
        <f>SUM(D17:J17)</f>
        <v>0</v>
      </c>
      <c r="N17" s="76"/>
    </row>
    <row r="18" spans="1:14" s="75" customFormat="1" ht="24" hidden="1" customHeight="1" x14ac:dyDescent="0.45">
      <c r="A18" s="93" t="s">
        <v>119</v>
      </c>
      <c r="B18" s="90"/>
      <c r="C18" s="10"/>
      <c r="D18" s="10">
        <v>0</v>
      </c>
      <c r="E18" s="104"/>
      <c r="F18" s="10">
        <v>0</v>
      </c>
      <c r="G18" s="10"/>
      <c r="H18" s="10">
        <v>0</v>
      </c>
      <c r="I18" s="10"/>
      <c r="J18" s="10">
        <v>0</v>
      </c>
      <c r="K18" s="10"/>
      <c r="L18" s="10">
        <f t="shared" ref="L18:L21" si="1">SUM(D18:J18)</f>
        <v>0</v>
      </c>
      <c r="N18" s="76"/>
    </row>
    <row r="19" spans="1:14" s="75" customFormat="1" ht="24" customHeight="1" x14ac:dyDescent="0.45">
      <c r="A19" s="93" t="s">
        <v>120</v>
      </c>
      <c r="B19" s="101" t="s">
        <v>161</v>
      </c>
      <c r="C19" s="10"/>
      <c r="D19" s="10">
        <v>0</v>
      </c>
      <c r="E19" s="104"/>
      <c r="F19" s="10">
        <v>0</v>
      </c>
      <c r="G19" s="10"/>
      <c r="H19" s="10">
        <v>1800000</v>
      </c>
      <c r="I19" s="10"/>
      <c r="J19" s="10">
        <v>-1800000</v>
      </c>
      <c r="K19" s="10"/>
      <c r="L19" s="10">
        <f t="shared" si="1"/>
        <v>0</v>
      </c>
      <c r="N19" s="76"/>
    </row>
    <row r="20" spans="1:14" s="75" customFormat="1" ht="24" customHeight="1" x14ac:dyDescent="0.45">
      <c r="A20" s="93" t="s">
        <v>115</v>
      </c>
      <c r="B20" s="102">
        <v>18</v>
      </c>
      <c r="C20" s="10"/>
      <c r="D20" s="10">
        <v>13999994</v>
      </c>
      <c r="E20" s="104"/>
      <c r="F20" s="10">
        <v>0</v>
      </c>
      <c r="G20" s="10"/>
      <c r="H20" s="10">
        <v>0</v>
      </c>
      <c r="I20" s="10"/>
      <c r="J20" s="10">
        <v>-15555558</v>
      </c>
      <c r="K20" s="10"/>
      <c r="L20" s="10">
        <f t="shared" si="1"/>
        <v>-1555564</v>
      </c>
      <c r="N20" s="76"/>
    </row>
    <row r="21" spans="1:14" s="75" customFormat="1" ht="24" customHeight="1" x14ac:dyDescent="0.45">
      <c r="A21" s="103" t="s">
        <v>89</v>
      </c>
      <c r="B21" s="90"/>
      <c r="C21" s="10"/>
      <c r="D21" s="10">
        <v>0</v>
      </c>
      <c r="E21" s="10"/>
      <c r="F21" s="10">
        <v>0</v>
      </c>
      <c r="G21" s="10"/>
      <c r="H21" s="10">
        <v>0</v>
      </c>
      <c r="I21" s="10"/>
      <c r="J21" s="10">
        <f>+T_PL!D31</f>
        <v>35371615</v>
      </c>
      <c r="K21" s="10"/>
      <c r="L21" s="10">
        <f t="shared" si="1"/>
        <v>35371615</v>
      </c>
    </row>
    <row r="22" spans="1:14" ht="24" customHeight="1" thickBot="1" x14ac:dyDescent="0.5">
      <c r="A22" s="90" t="s">
        <v>137</v>
      </c>
      <c r="B22" s="90"/>
      <c r="C22" s="10"/>
      <c r="D22" s="11">
        <f>SUM(D16:D21)</f>
        <v>153999994</v>
      </c>
      <c r="E22" s="10">
        <f t="shared" ref="E22:K22" si="2">SUM(E16:E21)</f>
        <v>0</v>
      </c>
      <c r="F22" s="11">
        <f t="shared" si="2"/>
        <v>184034596</v>
      </c>
      <c r="G22" s="10">
        <f t="shared" si="2"/>
        <v>0</v>
      </c>
      <c r="H22" s="11">
        <f t="shared" si="2"/>
        <v>7230000</v>
      </c>
      <c r="I22" s="10">
        <f t="shared" si="2"/>
        <v>0</v>
      </c>
      <c r="J22" s="11">
        <f>SUM(J16:J21)</f>
        <v>45125221</v>
      </c>
      <c r="K22" s="10">
        <f t="shared" si="2"/>
        <v>0</v>
      </c>
      <c r="L22" s="11">
        <f>SUM(L16:L21)</f>
        <v>390389811</v>
      </c>
    </row>
    <row r="23" spans="1:14" ht="24" customHeight="1" thickTop="1" x14ac:dyDescent="0.45">
      <c r="A23" s="6"/>
      <c r="B23" s="6"/>
      <c r="C23" s="10"/>
      <c r="D23" s="10"/>
      <c r="E23" s="10"/>
      <c r="F23" s="10"/>
      <c r="G23" s="10"/>
      <c r="H23" s="10"/>
      <c r="I23" s="10"/>
      <c r="J23" s="10"/>
      <c r="K23" s="10"/>
      <c r="L23" s="10"/>
    </row>
    <row r="24" spans="1:14" ht="24" customHeight="1" x14ac:dyDescent="0.45">
      <c r="A24" s="6"/>
      <c r="B24" s="6"/>
      <c r="C24" s="10"/>
      <c r="D24" s="10"/>
      <c r="E24" s="10"/>
      <c r="F24" s="10"/>
      <c r="G24" s="10"/>
      <c r="H24" s="10"/>
      <c r="I24" s="10"/>
      <c r="J24" s="10"/>
      <c r="K24" s="10"/>
      <c r="L24" s="10"/>
    </row>
    <row r="25" spans="1:14" ht="24" customHeight="1" x14ac:dyDescent="0.45">
      <c r="A25" s="6"/>
      <c r="B25" s="6"/>
      <c r="C25" s="10"/>
      <c r="D25" s="10"/>
      <c r="E25" s="10"/>
      <c r="F25" s="10"/>
      <c r="G25" s="10"/>
      <c r="H25" s="10"/>
      <c r="I25" s="10"/>
      <c r="J25" s="10"/>
      <c r="K25" s="10"/>
      <c r="L25" s="10"/>
    </row>
    <row r="26" spans="1:14" ht="24" customHeight="1" x14ac:dyDescent="0.45">
      <c r="A26" s="2" t="s">
        <v>53</v>
      </c>
      <c r="B26" s="2"/>
    </row>
    <row r="27" spans="1:14" ht="24" customHeight="1" x14ac:dyDescent="0.45">
      <c r="D27" s="73"/>
      <c r="E27" s="73"/>
      <c r="F27" s="73"/>
      <c r="G27" s="73"/>
      <c r="H27" s="73"/>
      <c r="I27" s="73"/>
      <c r="J27" s="73"/>
      <c r="K27" s="73"/>
      <c r="L27" s="73"/>
    </row>
    <row r="28" spans="1:14" ht="24" customHeight="1" x14ac:dyDescent="0.45">
      <c r="D28" s="73"/>
      <c r="E28" s="73"/>
      <c r="F28" s="73"/>
      <c r="G28" s="73"/>
      <c r="H28" s="73"/>
      <c r="I28" s="73"/>
      <c r="J28" s="73"/>
      <c r="K28" s="73"/>
      <c r="L28" s="73"/>
    </row>
    <row r="29" spans="1:14" ht="24" customHeight="1" x14ac:dyDescent="0.45">
      <c r="D29" s="73"/>
      <c r="E29" s="73"/>
      <c r="F29" s="73"/>
      <c r="G29" s="73"/>
      <c r="H29" s="73"/>
      <c r="I29" s="73"/>
      <c r="J29" s="73"/>
      <c r="K29" s="73"/>
      <c r="L29" s="73"/>
    </row>
  </sheetData>
  <mergeCells count="2">
    <mergeCell ref="D5:L5"/>
    <mergeCell ref="H6:J6"/>
  </mergeCells>
  <pageMargins left="0.55118110236220474" right="0.19685039370078741" top="0.98425196850393704" bottom="0.31496062992125984" header="0.51181102362204722" footer="0.31496062992125984"/>
  <pageSetup paperSize="9" scale="93" firstPageNumber="9" orientation="portrait" useFirstPageNumber="1" r:id="rId1"/>
  <headerFooter alignWithMargins="0">
    <oddFooter>&amp;R&amp;"Angsana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86"/>
  <sheetViews>
    <sheetView tabSelected="1" topLeftCell="A30" zoomScaleNormal="100" zoomScaleSheetLayoutView="110" workbookViewId="0">
      <selection activeCell="A49" sqref="A49"/>
    </sheetView>
  </sheetViews>
  <sheetFormatPr defaultColWidth="9" defaultRowHeight="24" customHeight="1" x14ac:dyDescent="0.45"/>
  <cols>
    <col min="1" max="1" width="53.42578125" style="15" customWidth="1"/>
    <col min="2" max="2" width="3.5703125" style="15" customWidth="1"/>
    <col min="3" max="3" width="18.42578125" style="15" customWidth="1"/>
    <col min="4" max="4" width="3.5703125" style="15" customWidth="1"/>
    <col min="5" max="5" width="18.42578125" style="12" customWidth="1"/>
    <col min="6" max="6" width="14.42578125" style="71" bestFit="1" customWidth="1"/>
    <col min="7" max="7" width="4.140625" style="15" customWidth="1"/>
    <col min="8" max="8" width="14.42578125" style="15" bestFit="1" customWidth="1"/>
    <col min="9" max="9" width="14.140625" style="15" customWidth="1"/>
    <col min="10" max="16384" width="9" style="15"/>
  </cols>
  <sheetData>
    <row r="1" spans="1:8" ht="24" customHeight="1" x14ac:dyDescent="0.45">
      <c r="A1" s="68" t="s">
        <v>125</v>
      </c>
      <c r="B1" s="31"/>
      <c r="C1" s="31"/>
      <c r="D1" s="31"/>
      <c r="E1" s="43"/>
    </row>
    <row r="2" spans="1:8" ht="24" customHeight="1" x14ac:dyDescent="0.45">
      <c r="A2" s="50" t="s">
        <v>55</v>
      </c>
      <c r="B2" s="31"/>
      <c r="C2" s="31"/>
      <c r="D2" s="31"/>
      <c r="E2" s="43"/>
    </row>
    <row r="3" spans="1:8" ht="24" customHeight="1" x14ac:dyDescent="0.45">
      <c r="A3" s="19" t="s">
        <v>135</v>
      </c>
      <c r="B3" s="31"/>
      <c r="C3" s="31"/>
      <c r="D3" s="31"/>
      <c r="E3" s="32"/>
    </row>
    <row r="4" spans="1:8" ht="14.25" customHeight="1" x14ac:dyDescent="0.45">
      <c r="A4" s="19"/>
      <c r="B4" s="31"/>
      <c r="C4" s="31"/>
      <c r="D4" s="31"/>
      <c r="E4" s="32"/>
    </row>
    <row r="5" spans="1:8" ht="24" customHeight="1" x14ac:dyDescent="0.45">
      <c r="A5" s="33"/>
      <c r="B5" s="31"/>
      <c r="C5" s="113" t="s">
        <v>54</v>
      </c>
      <c r="D5" s="113"/>
      <c r="E5" s="113"/>
    </row>
    <row r="6" spans="1:8" ht="24" customHeight="1" x14ac:dyDescent="0.45">
      <c r="A6" s="33"/>
      <c r="C6" s="47">
        <v>2560</v>
      </c>
      <c r="D6" s="18"/>
      <c r="E6" s="47">
        <v>2559</v>
      </c>
    </row>
    <row r="7" spans="1:8" ht="24" customHeight="1" x14ac:dyDescent="0.45">
      <c r="A7" s="19" t="s">
        <v>56</v>
      </c>
      <c r="B7" s="35"/>
      <c r="C7" s="35"/>
      <c r="D7" s="35"/>
      <c r="E7" s="13"/>
    </row>
    <row r="8" spans="1:8" ht="24" customHeight="1" x14ac:dyDescent="0.45">
      <c r="A8" s="20" t="s">
        <v>57</v>
      </c>
      <c r="B8" s="35"/>
      <c r="C8" s="41">
        <f>+T_PL!D19</f>
        <v>44110026</v>
      </c>
      <c r="D8" s="35"/>
      <c r="E8" s="41">
        <f>+T_PL!F19</f>
        <v>30643583</v>
      </c>
      <c r="F8" s="72"/>
      <c r="H8" s="74"/>
    </row>
    <row r="9" spans="1:8" ht="24" customHeight="1" x14ac:dyDescent="0.45">
      <c r="A9" s="20" t="s">
        <v>58</v>
      </c>
      <c r="B9" s="35"/>
      <c r="C9" s="41"/>
      <c r="D9" s="35"/>
      <c r="E9" s="41"/>
      <c r="F9" s="72"/>
    </row>
    <row r="10" spans="1:8" ht="24" customHeight="1" x14ac:dyDescent="0.45">
      <c r="A10" s="20" t="s">
        <v>59</v>
      </c>
      <c r="B10" s="35"/>
      <c r="C10" s="41">
        <v>10199056</v>
      </c>
      <c r="D10" s="35"/>
      <c r="E10" s="41">
        <v>9759921</v>
      </c>
      <c r="F10" s="72"/>
      <c r="H10" s="74"/>
    </row>
    <row r="11" spans="1:8" ht="24" customHeight="1" x14ac:dyDescent="0.45">
      <c r="A11" s="15" t="s">
        <v>60</v>
      </c>
      <c r="B11" s="35"/>
      <c r="C11" s="41">
        <v>2604344</v>
      </c>
      <c r="D11" s="35"/>
      <c r="E11" s="41">
        <v>2191527</v>
      </c>
      <c r="H11" s="74"/>
    </row>
    <row r="12" spans="1:8" ht="24" customHeight="1" x14ac:dyDescent="0.45">
      <c r="A12" s="15" t="s">
        <v>150</v>
      </c>
      <c r="B12" s="35"/>
      <c r="C12" s="41">
        <v>-173763</v>
      </c>
      <c r="D12" s="35"/>
      <c r="E12" s="41">
        <v>1080675</v>
      </c>
      <c r="F12" s="72"/>
      <c r="H12" s="74"/>
    </row>
    <row r="13" spans="1:8" ht="24" customHeight="1" x14ac:dyDescent="0.45">
      <c r="A13" s="15" t="s">
        <v>111</v>
      </c>
      <c r="B13" s="35"/>
      <c r="C13" s="41">
        <v>1263852</v>
      </c>
      <c r="D13" s="35"/>
      <c r="E13" s="41">
        <v>4934559</v>
      </c>
      <c r="F13" s="72"/>
      <c r="H13" s="74"/>
    </row>
    <row r="14" spans="1:8" ht="24" customHeight="1" x14ac:dyDescent="0.45">
      <c r="A14" s="15" t="s">
        <v>129</v>
      </c>
      <c r="B14" s="35"/>
      <c r="C14" s="41">
        <v>-79067</v>
      </c>
      <c r="D14" s="35"/>
      <c r="E14" s="41">
        <v>-696179</v>
      </c>
      <c r="H14" s="74"/>
    </row>
    <row r="15" spans="1:8" ht="24" customHeight="1" x14ac:dyDescent="0.45">
      <c r="A15" s="20" t="s">
        <v>61</v>
      </c>
      <c r="B15" s="35"/>
      <c r="C15" s="41">
        <v>-629471</v>
      </c>
      <c r="D15" s="35"/>
      <c r="E15" s="41">
        <v>-491896</v>
      </c>
      <c r="F15" s="72"/>
      <c r="H15" s="74"/>
    </row>
    <row r="16" spans="1:8" ht="24" customHeight="1" x14ac:dyDescent="0.45">
      <c r="A16" s="15" t="s">
        <v>62</v>
      </c>
      <c r="B16" s="35"/>
      <c r="C16" s="41">
        <v>8053542</v>
      </c>
      <c r="D16" s="35"/>
      <c r="E16" s="41">
        <v>10211180</v>
      </c>
      <c r="F16" s="72"/>
      <c r="H16" s="74"/>
    </row>
    <row r="17" spans="1:8" ht="24" customHeight="1" x14ac:dyDescent="0.45">
      <c r="A17" s="20" t="s">
        <v>63</v>
      </c>
      <c r="B17" s="35"/>
      <c r="C17" s="41"/>
      <c r="D17" s="35"/>
      <c r="E17" s="41"/>
      <c r="F17" s="72"/>
      <c r="H17" s="74"/>
    </row>
    <row r="18" spans="1:8" ht="24" customHeight="1" x14ac:dyDescent="0.45">
      <c r="A18" s="20" t="s">
        <v>26</v>
      </c>
      <c r="B18" s="35"/>
      <c r="C18" s="41">
        <v>-56406394</v>
      </c>
      <c r="D18" s="35"/>
      <c r="E18" s="41">
        <v>-11959819</v>
      </c>
      <c r="H18" s="74"/>
    </row>
    <row r="19" spans="1:8" ht="24" customHeight="1" x14ac:dyDescent="0.45">
      <c r="A19" s="20" t="s">
        <v>33</v>
      </c>
      <c r="B19" s="35"/>
      <c r="C19" s="41">
        <v>-5915865</v>
      </c>
      <c r="D19" s="35"/>
      <c r="E19" s="41">
        <v>-54910648</v>
      </c>
      <c r="F19" s="72"/>
      <c r="H19" s="74"/>
    </row>
    <row r="20" spans="1:8" ht="24" customHeight="1" x14ac:dyDescent="0.45">
      <c r="A20" s="20" t="s">
        <v>18</v>
      </c>
      <c r="B20" s="35"/>
      <c r="C20" s="41">
        <v>-5357914</v>
      </c>
      <c r="D20" s="35"/>
      <c r="E20" s="41">
        <v>-5804935</v>
      </c>
      <c r="F20" s="72"/>
      <c r="H20" s="74"/>
    </row>
    <row r="21" spans="1:8" ht="24" customHeight="1" x14ac:dyDescent="0.45">
      <c r="A21" s="15" t="s">
        <v>36</v>
      </c>
      <c r="C21" s="41">
        <v>-825221</v>
      </c>
      <c r="D21" s="35"/>
      <c r="E21" s="41">
        <v>46433</v>
      </c>
      <c r="H21" s="74"/>
    </row>
    <row r="22" spans="1:8" ht="24" customHeight="1" x14ac:dyDescent="0.45">
      <c r="A22" s="15" t="s">
        <v>64</v>
      </c>
      <c r="C22" s="41"/>
      <c r="D22" s="35"/>
      <c r="E22" s="41"/>
      <c r="F22" s="72"/>
      <c r="H22" s="74"/>
    </row>
    <row r="23" spans="1:8" ht="24" customHeight="1" x14ac:dyDescent="0.45">
      <c r="A23" s="15" t="s">
        <v>65</v>
      </c>
      <c r="C23" s="41">
        <v>-14828805</v>
      </c>
      <c r="D23" s="35"/>
      <c r="E23" s="41">
        <v>13749157</v>
      </c>
      <c r="G23" s="13"/>
      <c r="H23" s="74"/>
    </row>
    <row r="24" spans="1:8" ht="24" customHeight="1" x14ac:dyDescent="0.45">
      <c r="A24" s="15" t="s">
        <v>48</v>
      </c>
      <c r="C24" s="41">
        <v>-111688</v>
      </c>
      <c r="E24" s="41">
        <v>-4270557</v>
      </c>
      <c r="G24" s="13"/>
      <c r="H24" s="74"/>
    </row>
    <row r="25" spans="1:8" ht="24" customHeight="1" x14ac:dyDescent="0.45">
      <c r="A25" s="70" t="s">
        <v>43</v>
      </c>
      <c r="C25" s="38">
        <v>-140000</v>
      </c>
      <c r="E25" s="38">
        <v>-110000</v>
      </c>
      <c r="H25" s="74"/>
    </row>
    <row r="26" spans="1:8" ht="24" customHeight="1" x14ac:dyDescent="0.45">
      <c r="A26" s="15" t="s">
        <v>128</v>
      </c>
      <c r="C26" s="21">
        <f>SUM(C8:C25)</f>
        <v>-18237368</v>
      </c>
      <c r="E26" s="21">
        <f>SUM(E8:E25)</f>
        <v>-5626999</v>
      </c>
      <c r="H26" s="74"/>
    </row>
    <row r="27" spans="1:8" ht="24" customHeight="1" x14ac:dyDescent="0.45">
      <c r="A27" s="15" t="s">
        <v>66</v>
      </c>
      <c r="C27" s="21">
        <v>-6801938</v>
      </c>
      <c r="E27" s="21">
        <v>-8820748</v>
      </c>
      <c r="H27" s="74"/>
    </row>
    <row r="28" spans="1:8" ht="24" customHeight="1" x14ac:dyDescent="0.45">
      <c r="A28" s="19" t="s">
        <v>123</v>
      </c>
      <c r="C28" s="64">
        <f>SUM(C26:C27)</f>
        <v>-25039306</v>
      </c>
      <c r="E28" s="65">
        <f>SUM(E26:E27)</f>
        <v>-14447747</v>
      </c>
      <c r="H28" s="74"/>
    </row>
    <row r="29" spans="1:8" ht="24" customHeight="1" x14ac:dyDescent="0.45">
      <c r="A29" s="68" t="s">
        <v>125</v>
      </c>
      <c r="H29" s="74"/>
    </row>
    <row r="30" spans="1:8" ht="24" customHeight="1" x14ac:dyDescent="0.45">
      <c r="A30" s="19" t="s">
        <v>67</v>
      </c>
      <c r="H30" s="74"/>
    </row>
    <row r="31" spans="1:8" ht="24" customHeight="1" x14ac:dyDescent="0.45">
      <c r="A31" s="19" t="s">
        <v>135</v>
      </c>
      <c r="H31" s="74"/>
    </row>
    <row r="32" spans="1:8" ht="14.25" customHeight="1" x14ac:dyDescent="0.45">
      <c r="A32" s="19"/>
      <c r="H32" s="74"/>
    </row>
    <row r="33" spans="1:8" ht="24" customHeight="1" x14ac:dyDescent="0.45">
      <c r="C33" s="113" t="s">
        <v>54</v>
      </c>
      <c r="D33" s="113"/>
      <c r="E33" s="113"/>
      <c r="H33" s="74"/>
    </row>
    <row r="34" spans="1:8" ht="24" customHeight="1" x14ac:dyDescent="0.45">
      <c r="C34" s="47">
        <v>2560</v>
      </c>
      <c r="D34" s="18"/>
      <c r="E34" s="47">
        <v>2559</v>
      </c>
      <c r="H34" s="74"/>
    </row>
    <row r="35" spans="1:8" ht="24" customHeight="1" x14ac:dyDescent="0.45">
      <c r="A35" s="19" t="s">
        <v>68</v>
      </c>
      <c r="H35" s="74"/>
    </row>
    <row r="36" spans="1:8" ht="24" customHeight="1" x14ac:dyDescent="0.45">
      <c r="A36" s="15" t="s">
        <v>162</v>
      </c>
      <c r="C36" s="41">
        <v>1050055</v>
      </c>
      <c r="D36" s="41"/>
      <c r="E36" s="41">
        <v>-11410240</v>
      </c>
      <c r="H36" s="74"/>
    </row>
    <row r="37" spans="1:8" ht="24" customHeight="1" x14ac:dyDescent="0.45">
      <c r="A37" s="15" t="s">
        <v>132</v>
      </c>
      <c r="C37" s="41">
        <v>-20651254</v>
      </c>
      <c r="D37" s="41"/>
      <c r="E37" s="41">
        <v>-27918804</v>
      </c>
      <c r="H37" s="74"/>
    </row>
    <row r="38" spans="1:8" ht="24" customHeight="1" x14ac:dyDescent="0.45">
      <c r="A38" s="15" t="s">
        <v>69</v>
      </c>
      <c r="C38" s="41">
        <v>-119467</v>
      </c>
      <c r="D38" s="41"/>
      <c r="E38" s="41">
        <v>-943390</v>
      </c>
      <c r="H38" s="74"/>
    </row>
    <row r="39" spans="1:8" ht="24" customHeight="1" x14ac:dyDescent="0.45">
      <c r="A39" s="15" t="s">
        <v>105</v>
      </c>
      <c r="C39" s="41">
        <v>120082</v>
      </c>
      <c r="D39" s="41"/>
      <c r="E39" s="41">
        <v>770467</v>
      </c>
      <c r="H39" s="74"/>
    </row>
    <row r="40" spans="1:8" ht="24" customHeight="1" x14ac:dyDescent="0.45">
      <c r="A40" s="15" t="s">
        <v>70</v>
      </c>
      <c r="C40" s="41">
        <v>731796</v>
      </c>
      <c r="D40" s="41"/>
      <c r="E40" s="41">
        <v>588535</v>
      </c>
      <c r="H40" s="74"/>
    </row>
    <row r="41" spans="1:8" ht="24" customHeight="1" x14ac:dyDescent="0.45">
      <c r="A41" s="19" t="s">
        <v>71</v>
      </c>
      <c r="C41" s="37">
        <f>SUM(C36:C40)</f>
        <v>-18868788</v>
      </c>
      <c r="D41" s="41"/>
      <c r="E41" s="37">
        <f>SUM(E36:E40)</f>
        <v>-38913432</v>
      </c>
      <c r="H41" s="74"/>
    </row>
    <row r="42" spans="1:8" ht="15" customHeight="1" x14ac:dyDescent="0.45">
      <c r="H42" s="74"/>
    </row>
    <row r="43" spans="1:8" ht="24" customHeight="1" x14ac:dyDescent="0.45">
      <c r="A43" s="19" t="s">
        <v>72</v>
      </c>
      <c r="H43" s="74"/>
    </row>
    <row r="44" spans="1:8" ht="24" customHeight="1" x14ac:dyDescent="0.45">
      <c r="A44" s="15" t="s">
        <v>163</v>
      </c>
      <c r="C44" s="12">
        <v>-28964819</v>
      </c>
      <c r="D44" s="12"/>
      <c r="E44" s="12">
        <v>708043</v>
      </c>
      <c r="H44" s="74"/>
    </row>
    <row r="45" spans="1:8" ht="24" customHeight="1" x14ac:dyDescent="0.45">
      <c r="A45" s="15" t="s">
        <v>73</v>
      </c>
      <c r="C45" s="12">
        <v>-1847880</v>
      </c>
      <c r="D45" s="12"/>
      <c r="E45" s="12">
        <v>-2026778</v>
      </c>
      <c r="H45" s="74"/>
    </row>
    <row r="46" spans="1:8" ht="24" customHeight="1" x14ac:dyDescent="0.45">
      <c r="A46" s="15" t="s">
        <v>118</v>
      </c>
      <c r="C46" s="12">
        <v>0</v>
      </c>
      <c r="D46" s="12"/>
      <c r="E46" s="12">
        <v>77000000</v>
      </c>
      <c r="F46" s="15"/>
      <c r="H46" s="74"/>
    </row>
    <row r="47" spans="1:8" ht="24" customHeight="1" x14ac:dyDescent="0.45">
      <c r="A47" s="15" t="s">
        <v>124</v>
      </c>
      <c r="C47" s="12"/>
      <c r="D47" s="12"/>
      <c r="F47" s="15"/>
      <c r="H47" s="74"/>
    </row>
    <row r="48" spans="1:8" ht="24" customHeight="1" x14ac:dyDescent="0.45">
      <c r="A48" s="15" t="s">
        <v>159</v>
      </c>
      <c r="C48" s="12">
        <v>0</v>
      </c>
      <c r="D48" s="12"/>
      <c r="E48" s="12">
        <v>225534596</v>
      </c>
      <c r="F48" s="15"/>
      <c r="H48" s="74"/>
    </row>
    <row r="49" spans="1:9" ht="24" customHeight="1" x14ac:dyDescent="0.45">
      <c r="A49" s="15" t="s">
        <v>122</v>
      </c>
      <c r="C49" s="12">
        <v>0</v>
      </c>
      <c r="D49" s="12"/>
      <c r="E49" s="12">
        <v>-15000000</v>
      </c>
      <c r="H49" s="74"/>
    </row>
    <row r="50" spans="1:9" ht="24" customHeight="1" x14ac:dyDescent="0.45">
      <c r="A50" s="15" t="s">
        <v>74</v>
      </c>
      <c r="C50" s="12">
        <v>0</v>
      </c>
      <c r="D50" s="12"/>
      <c r="E50" s="12">
        <v>13000000</v>
      </c>
      <c r="H50" s="74"/>
    </row>
    <row r="51" spans="1:9" ht="24" customHeight="1" x14ac:dyDescent="0.45">
      <c r="A51" s="15" t="s">
        <v>103</v>
      </c>
      <c r="C51" s="12">
        <v>0</v>
      </c>
      <c r="D51" s="12"/>
      <c r="E51" s="12">
        <v>-13000000</v>
      </c>
      <c r="H51" s="74"/>
    </row>
    <row r="52" spans="1:9" ht="21.6" customHeight="1" x14ac:dyDescent="0.45">
      <c r="A52" s="15" t="s">
        <v>145</v>
      </c>
      <c r="C52" s="109">
        <v>19300000</v>
      </c>
      <c r="D52" s="109"/>
      <c r="E52" s="109">
        <v>0</v>
      </c>
      <c r="F52" s="15"/>
    </row>
    <row r="53" spans="1:9" ht="24" customHeight="1" x14ac:dyDescent="0.45">
      <c r="A53" s="15" t="s">
        <v>75</v>
      </c>
      <c r="C53" s="12">
        <v>-8105937</v>
      </c>
      <c r="D53" s="12"/>
      <c r="E53" s="12">
        <v>-9542943</v>
      </c>
      <c r="H53" s="74"/>
    </row>
    <row r="54" spans="1:9" ht="24" customHeight="1" x14ac:dyDescent="0.45">
      <c r="A54" s="15" t="s">
        <v>121</v>
      </c>
      <c r="C54" s="12">
        <v>-1555564</v>
      </c>
      <c r="D54" s="12"/>
      <c r="E54" s="12">
        <v>-132920000</v>
      </c>
      <c r="H54" s="74"/>
    </row>
    <row r="55" spans="1:9" ht="24" customHeight="1" x14ac:dyDescent="0.45">
      <c r="A55" s="15" t="s">
        <v>76</v>
      </c>
      <c r="C55" s="12">
        <v>-7996928</v>
      </c>
      <c r="D55" s="12"/>
      <c r="E55" s="12">
        <v>-10211180</v>
      </c>
      <c r="H55" s="74"/>
    </row>
    <row r="56" spans="1:9" ht="24" customHeight="1" x14ac:dyDescent="0.45">
      <c r="A56" s="19" t="s">
        <v>151</v>
      </c>
      <c r="C56" s="65">
        <f>SUM(C44:C55)</f>
        <v>-29171128</v>
      </c>
      <c r="D56" s="12"/>
      <c r="E56" s="65">
        <f>SUM(E44:E55)</f>
        <v>133541738</v>
      </c>
      <c r="H56" s="74"/>
    </row>
    <row r="57" spans="1:9" ht="15.75" customHeight="1" x14ac:dyDescent="0.45">
      <c r="H57" s="74"/>
    </row>
    <row r="58" spans="1:9" ht="24" customHeight="1" x14ac:dyDescent="0.45">
      <c r="A58" s="19" t="s">
        <v>152</v>
      </c>
      <c r="C58" s="21">
        <f>+C28+C41+C56</f>
        <v>-73079222</v>
      </c>
      <c r="E58" s="21">
        <f>+E28+E41+E56</f>
        <v>80180559</v>
      </c>
      <c r="H58" s="74"/>
    </row>
    <row r="59" spans="1:9" ht="15" customHeight="1" x14ac:dyDescent="0.45">
      <c r="H59" s="74"/>
    </row>
    <row r="60" spans="1:9" ht="24" customHeight="1" x14ac:dyDescent="0.45">
      <c r="A60" s="19" t="s">
        <v>77</v>
      </c>
      <c r="C60" s="66">
        <f>E62</f>
        <v>118283067</v>
      </c>
      <c r="D60" s="12"/>
      <c r="E60" s="66">
        <v>38102508</v>
      </c>
      <c r="H60" s="74"/>
    </row>
    <row r="61" spans="1:9" ht="15.75" customHeight="1" x14ac:dyDescent="0.45">
      <c r="C61" s="12"/>
      <c r="D61" s="12"/>
      <c r="H61" s="74"/>
    </row>
    <row r="62" spans="1:9" ht="24" customHeight="1" thickBot="1" x14ac:dyDescent="0.5">
      <c r="A62" s="19" t="s">
        <v>78</v>
      </c>
      <c r="C62" s="67">
        <f>SUM(C58:C60)</f>
        <v>45203845</v>
      </c>
      <c r="D62" s="12"/>
      <c r="E62" s="67">
        <v>118283067</v>
      </c>
      <c r="F62" s="71">
        <f>+C62-T_BS!D10</f>
        <v>0</v>
      </c>
      <c r="H62" s="74"/>
      <c r="I62" s="21">
        <f>E62-T_BS!F10</f>
        <v>0</v>
      </c>
    </row>
    <row r="63" spans="1:9" ht="24" customHeight="1" thickTop="1" x14ac:dyDescent="0.45">
      <c r="A63" s="68" t="s">
        <v>125</v>
      </c>
      <c r="H63" s="74"/>
    </row>
    <row r="64" spans="1:9" ht="24" customHeight="1" x14ac:dyDescent="0.45">
      <c r="A64" s="19" t="s">
        <v>67</v>
      </c>
      <c r="H64" s="74"/>
    </row>
    <row r="65" spans="1:8" ht="24" customHeight="1" x14ac:dyDescent="0.45">
      <c r="A65" s="19" t="str">
        <f>A31</f>
        <v>สำหรับปีสิ้นสุดวันที่ 31 ธันวาคม 2560 และ 2559</v>
      </c>
      <c r="H65" s="74"/>
    </row>
    <row r="66" spans="1:8" ht="14.25" customHeight="1" x14ac:dyDescent="0.45">
      <c r="A66" s="19"/>
      <c r="H66" s="74"/>
    </row>
    <row r="67" spans="1:8" ht="24" customHeight="1" x14ac:dyDescent="0.45">
      <c r="C67" s="113" t="s">
        <v>54</v>
      </c>
      <c r="D67" s="113"/>
      <c r="E67" s="113"/>
      <c r="H67" s="74"/>
    </row>
    <row r="68" spans="1:8" ht="24" customHeight="1" x14ac:dyDescent="0.45">
      <c r="C68" s="47">
        <f>C34</f>
        <v>2560</v>
      </c>
      <c r="D68" s="87"/>
      <c r="E68" s="47">
        <f t="shared" ref="E68" si="0">E34</f>
        <v>2559</v>
      </c>
      <c r="H68" s="74"/>
    </row>
    <row r="69" spans="1:8" ht="24" customHeight="1" x14ac:dyDescent="0.45">
      <c r="A69" s="19" t="s">
        <v>79</v>
      </c>
      <c r="H69" s="74"/>
    </row>
    <row r="70" spans="1:8" ht="24" customHeight="1" x14ac:dyDescent="0.45">
      <c r="A70" s="19" t="s">
        <v>80</v>
      </c>
      <c r="H70" s="74"/>
    </row>
    <row r="71" spans="1:8" ht="24" customHeight="1" x14ac:dyDescent="0.45">
      <c r="A71" s="15" t="s">
        <v>81</v>
      </c>
      <c r="C71" s="12">
        <v>126365</v>
      </c>
      <c r="D71" s="12"/>
      <c r="E71" s="12">
        <v>35400</v>
      </c>
      <c r="H71" s="74"/>
    </row>
    <row r="72" spans="1:8" ht="24" customHeight="1" x14ac:dyDescent="0.45">
      <c r="A72" s="15" t="s">
        <v>82</v>
      </c>
      <c r="C72" s="12">
        <v>39509845</v>
      </c>
      <c r="D72" s="12"/>
      <c r="E72" s="12">
        <v>64556438</v>
      </c>
      <c r="H72" s="74"/>
    </row>
    <row r="73" spans="1:8" ht="24" customHeight="1" x14ac:dyDescent="0.45">
      <c r="A73" s="15" t="s">
        <v>83</v>
      </c>
      <c r="C73" s="12">
        <v>5567635</v>
      </c>
      <c r="D73" s="12"/>
      <c r="E73" s="12">
        <v>53691229</v>
      </c>
      <c r="H73" s="74"/>
    </row>
    <row r="74" spans="1:8" ht="24" customHeight="1" thickBot="1" x14ac:dyDescent="0.5">
      <c r="A74" s="15" t="s">
        <v>84</v>
      </c>
      <c r="C74" s="69">
        <f>SUM(C71:C73)</f>
        <v>45203845</v>
      </c>
      <c r="D74" s="12"/>
      <c r="E74" s="69">
        <f>SUM(E71:E73)</f>
        <v>118283067</v>
      </c>
      <c r="F74" s="71">
        <f>C74-C62</f>
        <v>0</v>
      </c>
      <c r="H74" s="74">
        <f>E74-E62</f>
        <v>0</v>
      </c>
    </row>
    <row r="75" spans="1:8" ht="24" customHeight="1" thickTop="1" x14ac:dyDescent="0.45">
      <c r="A75" s="19" t="s">
        <v>85</v>
      </c>
      <c r="E75" s="109"/>
      <c r="F75" s="15"/>
    </row>
    <row r="76" spans="1:8" ht="24" customHeight="1" x14ac:dyDescent="0.45">
      <c r="A76" s="15" t="s">
        <v>146</v>
      </c>
      <c r="C76" s="109">
        <v>4975500</v>
      </c>
      <c r="E76" s="109">
        <v>0</v>
      </c>
      <c r="F76" s="15"/>
    </row>
    <row r="77" spans="1:8" ht="24" customHeight="1" x14ac:dyDescent="0.45">
      <c r="A77" s="15" t="s">
        <v>147</v>
      </c>
      <c r="C77" s="109">
        <v>46800000</v>
      </c>
      <c r="E77" s="109">
        <v>0</v>
      </c>
      <c r="F77" s="15"/>
    </row>
    <row r="78" spans="1:8" ht="24" customHeight="1" x14ac:dyDescent="0.45">
      <c r="A78" s="15" t="s">
        <v>148</v>
      </c>
      <c r="C78" s="109">
        <v>2380035</v>
      </c>
      <c r="E78" s="109">
        <v>0</v>
      </c>
      <c r="F78" s="15"/>
    </row>
    <row r="79" spans="1:8" ht="24" customHeight="1" x14ac:dyDescent="0.45">
      <c r="A79" s="15" t="s">
        <v>167</v>
      </c>
      <c r="C79" s="109">
        <v>12832</v>
      </c>
      <c r="E79" s="109">
        <v>0</v>
      </c>
      <c r="F79" s="15"/>
    </row>
    <row r="80" spans="1:8" ht="24" customHeight="1" x14ac:dyDescent="0.45">
      <c r="A80" s="15" t="s">
        <v>102</v>
      </c>
      <c r="C80" s="109">
        <v>0</v>
      </c>
      <c r="D80" s="109"/>
      <c r="E80" s="12">
        <v>2927956</v>
      </c>
      <c r="F80" s="15"/>
    </row>
    <row r="81" spans="1:8" ht="24" customHeight="1" x14ac:dyDescent="0.45">
      <c r="A81" s="15" t="s">
        <v>149</v>
      </c>
      <c r="C81" s="109">
        <v>13999994</v>
      </c>
      <c r="E81" s="109">
        <v>0</v>
      </c>
      <c r="F81" s="15"/>
    </row>
    <row r="82" spans="1:8" ht="24" customHeight="1" x14ac:dyDescent="0.45">
      <c r="D82" s="12"/>
      <c r="H82" s="74"/>
    </row>
    <row r="83" spans="1:8" ht="24" customHeight="1" x14ac:dyDescent="0.45">
      <c r="H83" s="74"/>
    </row>
    <row r="84" spans="1:8" ht="24" customHeight="1" x14ac:dyDescent="0.45">
      <c r="A84" s="15" t="s">
        <v>53</v>
      </c>
      <c r="H84" s="74"/>
    </row>
    <row r="86" spans="1:8" ht="24" customHeight="1" x14ac:dyDescent="0.45">
      <c r="C86" s="21">
        <f>C74-C62</f>
        <v>0</v>
      </c>
      <c r="D86" s="21"/>
      <c r="E86" s="21">
        <f>E74-E62</f>
        <v>0</v>
      </c>
    </row>
  </sheetData>
  <mergeCells count="3">
    <mergeCell ref="C5:E5"/>
    <mergeCell ref="C33:E33"/>
    <mergeCell ref="C67:E67"/>
  </mergeCells>
  <pageMargins left="0.70866141732283472" right="0.23622047244094491" top="0.74803149606299213" bottom="0.23622047244094491" header="0.31496062992125984" footer="0.31496062992125984"/>
  <pageSetup paperSize="9" scale="98" firstPageNumber="10" orientation="portrait" useFirstPageNumber="1" r:id="rId1"/>
  <headerFooter alignWithMargins="0">
    <oddFooter>&amp;L
&amp;R&amp;"Angsana New,Regular"&amp;15
&amp;P</oddFooter>
  </headerFooter>
  <rowBreaks count="2" manualBreakCount="2">
    <brk id="28" max="4" man="1"/>
    <brk id="62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T_BS</vt:lpstr>
      <vt:lpstr>T_PL</vt:lpstr>
      <vt:lpstr>T_EQ</vt:lpstr>
      <vt:lpstr>T CF</vt:lpstr>
      <vt:lpstr>'T CF'!Print_Area</vt:lpstr>
      <vt:lpstr>T_BS!Print_Area</vt:lpstr>
      <vt:lpstr>T_EQ!Print_Area</vt:lpstr>
      <vt:lpstr>T_PL!Print_Area</vt:lpstr>
    </vt:vector>
  </TitlesOfParts>
  <Company>^_^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CKY</dc:title>
  <dc:creator>MR&amp;A</dc:creator>
  <cp:lastModifiedBy>TM</cp:lastModifiedBy>
  <cp:lastPrinted>2018-02-22T07:56:07Z</cp:lastPrinted>
  <dcterms:created xsi:type="dcterms:W3CDTF">2004-12-07T08:50:51Z</dcterms:created>
  <dcterms:modified xsi:type="dcterms:W3CDTF">2018-02-24T08:50:42Z</dcterms:modified>
</cp:coreProperties>
</file>