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W\PCL\งบการเงิน\2565\Year end\"/>
    </mc:Choice>
  </mc:AlternateContent>
  <xr:revisionPtr revIDLastSave="0" documentId="13_ncr:1_{95F850D3-D972-4146-9A91-86D0792834D0}" xr6:coauthVersionLast="47" xr6:coauthVersionMax="47" xr10:uidLastSave="{00000000-0000-0000-0000-000000000000}"/>
  <bookViews>
    <workbookView xWindow="-120" yWindow="-120" windowWidth="29040" windowHeight="15720" tabRatio="782" activeTab="4" xr2:uid="{00000000-000D-0000-FFFF-FFFF00000000}"/>
  </bookViews>
  <sheets>
    <sheet name="T_BS" sheetId="3" r:id="rId1"/>
    <sheet name="T_PL" sheetId="14" r:id="rId2"/>
    <sheet name="T_EQ Conso" sheetId="19" r:id="rId3"/>
    <sheet name="T_EQ Company" sheetId="22" r:id="rId4"/>
    <sheet name="T CF" sheetId="20" r:id="rId5"/>
  </sheets>
  <definedNames>
    <definedName name="_xlnm.Print_Area" localSheetId="4">'T CF'!$A$1:$I$98</definedName>
    <definedName name="_xlnm.Print_Area" localSheetId="0">T_BS!$A$1:$J$80</definedName>
    <definedName name="_xlnm.Print_Area" localSheetId="3">'T_EQ Company'!$A$1:$M$22</definedName>
    <definedName name="_xlnm.Print_Area" localSheetId="2">'T_EQ Conso'!$A$1:$O$23</definedName>
    <definedName name="_xlnm.Print_Area" localSheetId="1">T_PL!$A$1:$J$55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" i="20" l="1"/>
  <c r="J67" i="3"/>
  <c r="H67" i="3"/>
  <c r="I17" i="22"/>
  <c r="K18" i="22"/>
  <c r="K19" i="19"/>
  <c r="C88" i="20" l="1"/>
  <c r="C64" i="20"/>
  <c r="C18" i="20" l="1"/>
  <c r="K18" i="19" l="1"/>
  <c r="O19" i="19"/>
  <c r="H13" i="14" l="1"/>
  <c r="J13" i="14"/>
  <c r="F13" i="14"/>
  <c r="D13" i="14"/>
  <c r="H19" i="14"/>
  <c r="D19" i="14"/>
  <c r="E81" i="3"/>
  <c r="G81" i="3"/>
  <c r="I81" i="3"/>
  <c r="H61" i="3"/>
  <c r="E34" i="20" l="1"/>
  <c r="E36" i="20" s="1"/>
  <c r="E55" i="20"/>
  <c r="E66" i="20"/>
  <c r="I85" i="20"/>
  <c r="E96" i="20"/>
  <c r="E94" i="20"/>
  <c r="E92" i="20"/>
  <c r="E88" i="20"/>
  <c r="E87" i="20"/>
  <c r="E84" i="20"/>
  <c r="E83" i="20"/>
  <c r="M18" i="22"/>
  <c r="M13" i="22"/>
  <c r="M14" i="22"/>
  <c r="M12" i="22"/>
  <c r="O13" i="19"/>
  <c r="O14" i="19"/>
  <c r="O15" i="19"/>
  <c r="O16" i="19"/>
  <c r="O12" i="19"/>
  <c r="E68" i="20" l="1"/>
  <c r="E72" i="20" s="1"/>
  <c r="E85" i="20"/>
  <c r="J18" i="14" l="1"/>
  <c r="J19" i="14" s="1"/>
  <c r="J21" i="14" s="1"/>
  <c r="J27" i="14" s="1"/>
  <c r="J31" i="14" s="1"/>
  <c r="J39" i="14" s="1"/>
  <c r="F48" i="14"/>
  <c r="F18" i="14"/>
  <c r="F19" i="14" s="1"/>
  <c r="J74" i="3"/>
  <c r="J76" i="3" s="1"/>
  <c r="F74" i="3"/>
  <c r="J61" i="3"/>
  <c r="J54" i="3"/>
  <c r="F61" i="3"/>
  <c r="F54" i="3"/>
  <c r="J32" i="3"/>
  <c r="J21" i="3"/>
  <c r="F29" i="3"/>
  <c r="F32" i="3" s="1"/>
  <c r="F20" i="3"/>
  <c r="F15" i="3"/>
  <c r="C47" i="20"/>
  <c r="J63" i="3" l="1"/>
  <c r="F63" i="3"/>
  <c r="J34" i="3"/>
  <c r="F21" i="3"/>
  <c r="F34" i="3" s="1"/>
  <c r="J78" i="3"/>
  <c r="J49" i="14"/>
  <c r="J47" i="14" s="1"/>
  <c r="J44" i="14"/>
  <c r="J42" i="14" s="1"/>
  <c r="J51" i="14" s="1"/>
  <c r="J53" i="14" s="1"/>
  <c r="F21" i="14"/>
  <c r="F27" i="14" s="1"/>
  <c r="F31" i="14" s="1"/>
  <c r="F39" i="14" s="1"/>
  <c r="C31" i="20"/>
  <c r="C17" i="20"/>
  <c r="C16" i="20"/>
  <c r="C13" i="20"/>
  <c r="C19" i="20"/>
  <c r="C21" i="20"/>
  <c r="C27" i="20"/>
  <c r="C33" i="20"/>
  <c r="C52" i="20"/>
  <c r="C51" i="20"/>
  <c r="C94" i="20"/>
  <c r="C87" i="20"/>
  <c r="C92" i="20"/>
  <c r="C96" i="20"/>
  <c r="C66" i="20"/>
  <c r="G55" i="20"/>
  <c r="J81" i="3" l="1"/>
  <c r="F49" i="14"/>
  <c r="F47" i="14" s="1"/>
  <c r="F44" i="14"/>
  <c r="F42" i="14" s="1"/>
  <c r="F51" i="14" s="1"/>
  <c r="F53" i="14" s="1"/>
  <c r="C55" i="20"/>
  <c r="O18" i="19" l="1"/>
  <c r="A3" i="22" l="1"/>
  <c r="M17" i="22" l="1"/>
  <c r="H21" i="3" l="1"/>
  <c r="D21" i="3"/>
  <c r="E16" i="22"/>
  <c r="D32" i="3" l="1"/>
  <c r="I55" i="20" l="1"/>
  <c r="D61" i="3" l="1"/>
  <c r="D45" i="3" l="1"/>
  <c r="H45" i="3" s="1"/>
  <c r="A39" i="20" l="1"/>
  <c r="M17" i="19" l="1"/>
  <c r="F75" i="3" s="1"/>
  <c r="F76" i="3" s="1"/>
  <c r="F78" i="3" s="1"/>
  <c r="F81" i="3" s="1"/>
  <c r="I16" i="22"/>
  <c r="G16" i="22"/>
  <c r="I66" i="20"/>
  <c r="G66" i="20"/>
  <c r="A1" i="19"/>
  <c r="A1" i="22" s="1"/>
  <c r="A1" i="20" s="1"/>
  <c r="A37" i="20" s="1"/>
  <c r="A73" i="20" s="1"/>
  <c r="A1" i="14"/>
  <c r="G17" i="19" l="1"/>
  <c r="G21" i="19" s="1"/>
  <c r="G20" i="22"/>
  <c r="I20" i="22"/>
  <c r="E20" i="22"/>
  <c r="E17" i="19"/>
  <c r="E21" i="19" s="1"/>
  <c r="H54" i="3"/>
  <c r="D54" i="3"/>
  <c r="D63" i="3" s="1"/>
  <c r="D21" i="14" l="1"/>
  <c r="D27" i="14" s="1"/>
  <c r="D31" i="14" s="1"/>
  <c r="D48" i="14" l="1"/>
  <c r="M20" i="19" s="1"/>
  <c r="I17" i="19" l="1"/>
  <c r="I21" i="19" l="1"/>
  <c r="G85" i="20" l="1"/>
  <c r="H32" i="3"/>
  <c r="H21" i="14" l="1"/>
  <c r="H63" i="3"/>
  <c r="H34" i="3"/>
  <c r="H27" i="14" l="1"/>
  <c r="H31" i="14" s="1"/>
  <c r="H39" i="14" s="1"/>
  <c r="K16" i="22" l="1"/>
  <c r="M15" i="22"/>
  <c r="A80" i="3" l="1"/>
  <c r="A75" i="20" l="1"/>
  <c r="C85" i="20" l="1"/>
  <c r="A37" i="3"/>
  <c r="A39" i="3"/>
  <c r="D34" i="3"/>
  <c r="D39" i="14" l="1"/>
  <c r="D49" i="14" l="1"/>
  <c r="D44" i="14"/>
  <c r="D42" i="14" l="1"/>
  <c r="D53" i="14" s="1"/>
  <c r="C9" i="20"/>
  <c r="C34" i="20" s="1"/>
  <c r="D47" i="14"/>
  <c r="K20" i="19" s="1"/>
  <c r="O20" i="19" l="1"/>
  <c r="D51" i="14"/>
  <c r="M21" i="19"/>
  <c r="D75" i="3" s="1"/>
  <c r="C36" i="20" l="1"/>
  <c r="C68" i="20" l="1"/>
  <c r="C72" i="20" s="1"/>
  <c r="I34" i="20" l="1"/>
  <c r="I36" i="20" s="1"/>
  <c r="H49" i="14"/>
  <c r="H44" i="14"/>
  <c r="G9" i="20" s="1"/>
  <c r="K19" i="22" l="1"/>
  <c r="M19" i="22" s="1"/>
  <c r="H47" i="14"/>
  <c r="H42" i="14"/>
  <c r="I68" i="20"/>
  <c r="I72" i="20" s="1"/>
  <c r="G70" i="20" s="1"/>
  <c r="H51" i="14" l="1"/>
  <c r="H53" i="14"/>
  <c r="K20" i="22"/>
  <c r="H73" i="3" s="1"/>
  <c r="G34" i="20" l="1"/>
  <c r="G36" i="20" s="1"/>
  <c r="G68" i="20" s="1"/>
  <c r="G72" i="20" s="1"/>
  <c r="H74" i="3"/>
  <c r="H76" i="3" s="1"/>
  <c r="M16" i="22"/>
  <c r="M20" i="22" l="1"/>
  <c r="H78" i="3"/>
  <c r="H81" i="3" s="1"/>
  <c r="K17" i="19" l="1"/>
  <c r="K21" i="19" s="1"/>
  <c r="D73" i="3" s="1"/>
  <c r="D74" i="3" s="1"/>
  <c r="O17" i="19"/>
  <c r="O21" i="19" s="1"/>
  <c r="D76" i="3" l="1"/>
  <c r="D78" i="3" l="1"/>
  <c r="D81" i="3" l="1"/>
</calcChain>
</file>

<file path=xl/sharedStrings.xml><?xml version="1.0" encoding="utf-8"?>
<sst xmlns="http://schemas.openxmlformats.org/spreadsheetml/2006/main" count="265" uniqueCount="196">
  <si>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</si>
  <si>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</si>
  <si>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</si>
  <si>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</si>
  <si>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</t>
  </si>
  <si>
    <t>หมายเหตุ</t>
  </si>
  <si>
    <t>รายได้</t>
  </si>
  <si>
    <t>ค่าใช้จ่าย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</si>
  <si>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</si>
  <si>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</si>
  <si>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</si>
  <si>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</si>
  <si>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หนี้สินหมุนเวียน</t>
  </si>
  <si>
    <t>รวมสินทรัพย์ไม่หมุนเวียน</t>
  </si>
  <si>
    <t>รวมหนี้สินหมุนเวียน</t>
  </si>
  <si>
    <t>รายได้อื่น</t>
  </si>
  <si>
    <t>รวมค่าใช้จ่าย</t>
  </si>
  <si>
    <t>รวมรายได้</t>
  </si>
  <si>
    <t>สินทรัพย์หมุนเวียนอื่น</t>
  </si>
  <si>
    <t>เงินสดและรายการเทียบเท่าเงินสด</t>
  </si>
  <si>
    <t xml:space="preserve"> </t>
  </si>
  <si>
    <t>งบแสดงฐานะการเงิน</t>
  </si>
  <si>
    <t>ภาษีเงินได้ค้างจ่าย</t>
  </si>
  <si>
    <t xml:space="preserve">รวมส่วนของผู้ถือหุ้น </t>
  </si>
  <si>
    <t>ผู้ถือหุ้น</t>
  </si>
  <si>
    <t>กำไรสะสม</t>
  </si>
  <si>
    <t>ลูกหนี้การค้า</t>
  </si>
  <si>
    <t>หนี้สินไม่หมุนเวียน</t>
  </si>
  <si>
    <t>รวมหนี้สิน</t>
  </si>
  <si>
    <t>ทุนที่ออกและชำระเต็มมูลค่าแล้ว</t>
  </si>
  <si>
    <t xml:space="preserve">ค่าใช้จ่ายในการบริหาร </t>
  </si>
  <si>
    <t>ต้นทุนทางการเงิน</t>
  </si>
  <si>
    <t>สินค้าคงเหลือ</t>
  </si>
  <si>
    <t>ที่ดิน อาคารและอุปกรณ์ - สุทธิ</t>
  </si>
  <si>
    <t>สินทรัพย์ไม่มีตัวตน - สุทธิ</t>
  </si>
  <si>
    <t>สินทรัพย์ไม่หมุนเวียนอื่น</t>
  </si>
  <si>
    <t>สินทรัพย์ภาษีเงินได้รอการตัดบัญชี</t>
  </si>
  <si>
    <t>เจ้าหนี้การค้า</t>
  </si>
  <si>
    <t>เงินกู้ยืมระยะยาว - สุทธิ</t>
  </si>
  <si>
    <t>หนี้สินผลประโยชน์ของพนักงานหลังออกจากงาน</t>
  </si>
  <si>
    <t>ต้นทุนขาย</t>
  </si>
  <si>
    <t xml:space="preserve">งบแสดงฐานะการเงิน </t>
  </si>
  <si>
    <t>เงินกู้ยืมระยะยาวส่วนที่ครบกำหนดชำระภายในหนึ่งปี</t>
  </si>
  <si>
    <t>ค่าใช้จ่ายค้างจ่ายและหนี้สินหมุนเวียนอื่น</t>
  </si>
  <si>
    <t>รวมหนี้สินไม่หมุนเวียน</t>
  </si>
  <si>
    <t>รายได้จากการขาย - สุทธิ</t>
  </si>
  <si>
    <t>-  ที่ยังไม่ได้จัดสรร</t>
  </si>
  <si>
    <t>งบกระแสเงินสด</t>
  </si>
  <si>
    <t>กระแสเงินสดจากกิจกรรมดำเนินงาน</t>
  </si>
  <si>
    <t>กำไรก่อนค่าใช้จ่ายภาษีเงินได้</t>
  </si>
  <si>
    <t>ปรับปรุงด้วย</t>
  </si>
  <si>
    <t>ค่าเสื่อมราคาและค่าใช้จ่ายตัดบัญชี</t>
  </si>
  <si>
    <t>ค่าใช้จ่ายผลประโยชน์ของพนักงานหลังออกจากงาน</t>
  </si>
  <si>
    <t>ดอกเบี้ยรับ</t>
  </si>
  <si>
    <t>ดอกเบี้ยจ่าย</t>
  </si>
  <si>
    <t xml:space="preserve">สินทรัพย์ดำเนินงานลดลง (เพิ่มขึ้น) </t>
  </si>
  <si>
    <t xml:space="preserve">หนี้สินดำเนินงานเพิ่มขึ้น (ลดลง) </t>
  </si>
  <si>
    <t xml:space="preserve">เจ้าหนี้การค้า </t>
  </si>
  <si>
    <t>จ่ายภาษีเงินได้</t>
  </si>
  <si>
    <t>งบกระแสเงินสด (ต่อ)</t>
  </si>
  <si>
    <t>กระแสเงินสดจากกิจกรรมลงทุน</t>
  </si>
  <si>
    <t>สินทรัพย์ไม่มีตัวตนเพิ่มขึ้น</t>
  </si>
  <si>
    <t>รับดอกเบี้ย</t>
  </si>
  <si>
    <t>กระแสเงินสดจากกิจกรรมจัดหาเงิน</t>
  </si>
  <si>
    <t>จ่ายชำระคืนเงินกู้ยืมระยะยาว</t>
  </si>
  <si>
    <t>จ่ายดอกเบี้ย</t>
  </si>
  <si>
    <t>ข้อมูลงบกระแสเงินสดเปิดเผยเพิ่มเติม</t>
  </si>
  <si>
    <t>เงินสดในมือ</t>
  </si>
  <si>
    <t>บัญชีกระแสรายวันกับธนาคาร</t>
  </si>
  <si>
    <t>รวม</t>
  </si>
  <si>
    <t>ข.  รายการที่ไม่เป็นเงินสด</t>
  </si>
  <si>
    <t>ค่าใช้จ่ายภาษีเงินได้</t>
  </si>
  <si>
    <t>ทุนที่ออก</t>
  </si>
  <si>
    <t>และชำระ</t>
  </si>
  <si>
    <t>ส่วนของ</t>
  </si>
  <si>
    <t>จัดสรร</t>
  </si>
  <si>
    <t>-  จัดสรรเป็นทุนสำรองตามกฎหมาย</t>
  </si>
  <si>
    <t>อุปกรณ์ที่รับโอนมาจากสินค้าคงเหลือ</t>
  </si>
  <si>
    <t>- ค่าใช้จ่ายจ่ายล่วงหน้า</t>
  </si>
  <si>
    <t>- อื่น ๆ</t>
  </si>
  <si>
    <t>งบกำไรขาดทุนเบ็ดเสร็จ</t>
  </si>
  <si>
    <t>- ภาษีมูลค่าเพิ่มและภาษีซื้อที่ยังไม่ถึงกำหนดชำระ</t>
  </si>
  <si>
    <t>สินค้าคงเหลือ - สุทธิ</t>
  </si>
  <si>
    <t>ส่วนเกินมูลค่าหุ้น</t>
  </si>
  <si>
    <t>ส่วนเกิน</t>
  </si>
  <si>
    <t>มูลค่าหุ้น</t>
  </si>
  <si>
    <t>กำไรจากการจำหน่ายอุปกรณ์</t>
  </si>
  <si>
    <t>- เงินจ่ายล่วงหน้าค่าสินค้า</t>
  </si>
  <si>
    <t>สินทรัพย์ไม่หมุนเวียนอื่น - สุทธิ</t>
  </si>
  <si>
    <t>ต้นทุนในการจัดจำหน่าย</t>
  </si>
  <si>
    <t>เงินกู้ยืมระยะยาวเพิ่มขึ้น</t>
  </si>
  <si>
    <t>ซื้อสินทรัพย์ถาวรโดยยังไม่จ่ายชำระเงินแก่ผู้ขาย</t>
  </si>
  <si>
    <t>เงินกู้ยืมระยะสั้นจากสถาบันการเงิน</t>
  </si>
  <si>
    <t>ดอกเบี้ยเงินกู้ยืมระยะยาวที่บันทึกเป็นต้นทุนของสินทรัพย์ถาวร</t>
  </si>
  <si>
    <t>ลูกหนี้การค้า - สุทธิ</t>
  </si>
  <si>
    <t>อาคารและอุปกรณ์เพิ่มขึ้น</t>
  </si>
  <si>
    <t>จ่ายชำระหนี้สินผลประโยชน์พนักงานหลังออกจากงาน</t>
  </si>
  <si>
    <t>ขาดทุนจากการตัดจำหน่ายสินทรัพย์</t>
  </si>
  <si>
    <t>เงินสดรับจากการจำหน่ายอุปกรณ์</t>
  </si>
  <si>
    <t>สินค้าคงเหลือที่รับโอนมาจากอุปกรณ์</t>
  </si>
  <si>
    <t>งบการเงินรวม</t>
  </si>
  <si>
    <t>งบการเงินเฉพาะกิจการ</t>
  </si>
  <si>
    <t>รวมส่วนของ</t>
  </si>
  <si>
    <t>ส่วนได้เสีย</t>
  </si>
  <si>
    <t>เป็นทุนสำรอง</t>
  </si>
  <si>
    <t>ที่ไม่มีอำนาจ</t>
  </si>
  <si>
    <t>ตามกฎหมาย</t>
  </si>
  <si>
    <t>ควบคุม</t>
  </si>
  <si>
    <t>เงินลงทุนในบริษัทย่อยซึ่งบันทึกโดยวิธีราคาทุน</t>
  </si>
  <si>
    <t>หนี้สินตามสัญญาเช่าส่วนที่ครบกำหนดชำระภายในหนึ่งปี</t>
  </si>
  <si>
    <t>การแบ่งปันกำไร (ขาดทุน)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</si>
  <si>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</si>
  <si>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</si>
  <si>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การแบ่งปันกำไร (ขาดทุน) เบ็ดเสร็จรวม</t>
  </si>
  <si>
    <t>ส่วนได้เสียที่ไม่มีอำนาจควบคุม</t>
  </si>
  <si>
    <t>เงินลงทุนในบริษัทย่อยเพิ่มขึ้น</t>
  </si>
  <si>
    <t>เงินสดและรายการเทียบเท่าเงินสดเพิ่มขึ้น (ลดลง) - สุทธิ</t>
  </si>
  <si>
    <t>บริษัท เทคโนเมดิคัล จำกัด (มหาชน) และบริษัทย่อย</t>
  </si>
  <si>
    <t>หนี้สินตามสัญญาเช่า - สุทธิ</t>
  </si>
  <si>
    <t>รวมส่วนของบริษัทใหญ่</t>
  </si>
  <si>
    <t>กำไรจากกิจกรรมดำเนินงาน</t>
  </si>
  <si>
    <t>เต็มมูลค่าแล้ว</t>
  </si>
  <si>
    <t>ที่ยังไม่ได้</t>
  </si>
  <si>
    <t>ที่ยังไม่ได้จัดสรร</t>
  </si>
  <si>
    <t>หนี้สินตามสัญญาเช่าลดลง</t>
  </si>
  <si>
    <t>ขาดทุน (กลับรายการขาดทุน) จากการด้อยค่าของลูกหนี้การค้า</t>
  </si>
  <si>
    <t>สินทรัพย์สิทธิการใช้ - สุทธิ</t>
  </si>
  <si>
    <t>เงินฝากธนาคารที่มีข้อจำกัดในการใช้ลดลง</t>
  </si>
  <si>
    <t>กระแสเงินสดสุทธิได้มาจากการดำเนินงาน</t>
  </si>
  <si>
    <t>เงินสดรับจากการจำหน่ายเงินลงทุนชั่วคราวและเงินลงทุน</t>
  </si>
  <si>
    <t>กำไรสำหรับปี</t>
  </si>
  <si>
    <t>กำไรเบ็ดเสร็จรวมสำหรับปี</t>
  </si>
  <si>
    <t>จัดสรรเป็นทุนสำรองตามกฎหมาย</t>
  </si>
  <si>
    <t>เงินสดและรายการเทียบเท่าเงินสด ณ วันสิ้นปี</t>
  </si>
  <si>
    <t>เงินสดและรายการเทียบเท่าเงินสด ณ วันต้นปี</t>
  </si>
  <si>
    <t>ก.  เงินสดและรายการเทียบเท่าเงินสด ณ วันสิ้นปี</t>
  </si>
  <si>
    <t>หมายเหตุประกอบงบการเงินเป็นส่วนหนึ่งของงบการเงินนี้</t>
  </si>
  <si>
    <t>บาท</t>
  </si>
  <si>
    <t>- ลูกหนี้อื่น</t>
  </si>
  <si>
    <t xml:space="preserve">กำไรต่อหุ้นขั้นพื้นฐาน </t>
  </si>
  <si>
    <t>กำไรที่ยังไม่เกิดขึ้นจากอัตราแลกเปลี่ยน</t>
  </si>
  <si>
    <t>กระแสเงินสดสุทธิได้มาจากกิจกรรมดำเนินงาน</t>
  </si>
  <si>
    <t>1, 2</t>
  </si>
  <si>
    <t>สินทรัพย์ทางการเงินไม่หมุนเวียนอื่น - เงินฝากประจำ</t>
  </si>
  <si>
    <t>กระแสเงินสดจ่ายทั้งหมดตามสัญญาเช่า</t>
  </si>
  <si>
    <t>ค.  ข้อมูลกระแสเงินสดเปิดเผยเพิ่มเติม</t>
  </si>
  <si>
    <t>ยอดคงเหลือสิ้นปี ณ วันที่ 31 ธันวาคม 2564</t>
  </si>
  <si>
    <t>หนี้สินภาษีเงินได้รอการตัดบัญชี</t>
  </si>
  <si>
    <t>กำไรจากการขายสินทรัพย์ไม่หมุนเวียนที่ถือไว้เพื่อขาย</t>
  </si>
  <si>
    <t>เงินสดรับจากการจำหน่ายสินทรัพย์ไม่หมุนเวียนที่ถือไว้เพื่อขาย</t>
  </si>
  <si>
    <t>สินทรัพย์สิทธิการใช้เพิ่มขึ้น</t>
  </si>
  <si>
    <t>สินทรัพย์สิทธิการใช้และหนี้สินตามสัญญาเช่าเพิ่มขึ้นจาก</t>
  </si>
  <si>
    <t xml:space="preserve">     การทำสัญญาเช่าใหม่</t>
  </si>
  <si>
    <t>เงินกู้ยืมระยะสั้นจากกิจการที่เกี่ยวข้องกัน</t>
  </si>
  <si>
    <t>กำไรจากการจำหน่ายสินทรัพย์ไม่หมุนเวียนที่ถือไว้เพื่อขาย</t>
  </si>
  <si>
    <t>ส่วนได้เสียที่ไม่มีอำนาจควบคุมเพิ่มขึ้นจากการเพิ่มทุนของบริษัทย่อย</t>
  </si>
  <si>
    <t>จ่ายเงินปันผล</t>
  </si>
  <si>
    <t>ขาดทุนจากการตัดจำหน่ายสินค้าเพื่อบริจาคการกุศล</t>
  </si>
  <si>
    <t>ขาดทุนจากการวัดมูลค่ายุติธรรมของเงินลงทุนในกองทุนรวม</t>
  </si>
  <si>
    <t xml:space="preserve">   ในกองทุนรวมที่อยู่ระหว่างการชำระบัญชี</t>
  </si>
  <si>
    <t>เงินกู้ยืมระยะสั้นจากกิจการที่เกี่ยวข้องกันเพิ่มขึ้น</t>
  </si>
  <si>
    <t>กระแสเงินสดสุทธิได้มาจาก (ใช้ไปใน) กิจกรรมจัดหาเงิน</t>
  </si>
  <si>
    <t>ที่ดินที่รับโอนมาจากสินทรัพย์ไม่หมุนเวียนที่ถือไว้เพื่อขาย</t>
  </si>
  <si>
    <t xml:space="preserve">   กับธนาคารที่ติดภาระค้ำประกัน</t>
  </si>
  <si>
    <t>เงินฝากออมทรัพย์และเงินฝากประจำระยะสั้นกับธนาคาร</t>
  </si>
  <si>
    <t>4, 6, 10, 15, 22</t>
  </si>
  <si>
    <t>4, 20</t>
  </si>
  <si>
    <t>15, 22</t>
  </si>
  <si>
    <t>4, 14</t>
  </si>
  <si>
    <t>11, 12</t>
  </si>
  <si>
    <t>4, 13</t>
  </si>
  <si>
    <t>ณ วันที่ 31 ธันวาคม 2565 และ 2564</t>
  </si>
  <si>
    <t>สำหรับปีสิ้นสุดวันที่ 31 ธันวาคม 2565 และ 2564</t>
  </si>
  <si>
    <t>- เงินทดรองจ่ายอื่น</t>
  </si>
  <si>
    <t>ทุนจดทะเบียน - หุ้นสามัญ มูลค่าหุ้นละ 0.50 บาท</t>
  </si>
  <si>
    <t>410,666,649 หุ้นในปี 2565 และ 308,000,000 หุ้นในปี 2564</t>
  </si>
  <si>
    <t>307,999,987 หุ้นในปี 2565 และ 2564</t>
  </si>
  <si>
    <t>กำไรต่อหุ้นปรับลด</t>
  </si>
  <si>
    <t>ขาดทุนเบ็ดเสร็จอื่นสำหรับปี</t>
  </si>
  <si>
    <t>รายการที่จะไม่มีการจัดประเภทใหม่ไว้ในกำไรหรือขาดทุนในภายหลัง</t>
  </si>
  <si>
    <t>15, 18</t>
  </si>
  <si>
    <t xml:space="preserve">   ของหนี้สินผลประโยชน์ของพนักงานหลังออกจากงาน (สุทธิจาก</t>
  </si>
  <si>
    <t>ยอดคงเหลือต้นปี ณ วันที่ 1 มกราคม 2564</t>
  </si>
  <si>
    <t>ยอดคงเหลือสิ้นปี ณ วันที่ 31 ธันวาคม 2565</t>
  </si>
  <si>
    <t>กำไร (ขาดทุน) จากอัตราแลกเปลี่ยน</t>
  </si>
  <si>
    <t xml:space="preserve">   ผลกระทบภาษีเงินได้จำนวน 616,000 บาท) ในปี 2565</t>
  </si>
  <si>
    <t>ขาดทุนจากการตัดจำหน่ายสินค้าเพื่อเป็นสินค้าตัวอย่าง</t>
  </si>
  <si>
    <t>ซื้อสินทรัพย์ไม่มีตัวตนโดยยังไม่จ่ายชำระเงินแก่ผู้ขาย</t>
  </si>
  <si>
    <t>4, 8</t>
  </si>
  <si>
    <t>4, 5</t>
  </si>
  <si>
    <t>4, 9, 24</t>
  </si>
  <si>
    <t>4, 14, 24</t>
  </si>
  <si>
    <t>กระแสเงินสดสุทธิใช้ไปในกิจกรรมลงทุน</t>
  </si>
  <si>
    <t>เงินกู้ยืมระยะสั้นจากสถาบันการเงินเพิ่มขึ้น</t>
  </si>
  <si>
    <t>ขาดทุนจากการลดลงของมูลค่าและสินค้าเสื่อมสภาพ</t>
  </si>
  <si>
    <t>-  ขาดทุนจากการวัดมูลค่าประมาณการตามหลักคณิตศาสตร์ประกันภัย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</si>
</sst>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\ ;\(#,##0\)"/>
    <numFmt numFmtId="167" formatCode="_(* #,##0.0000_);_(* \(#,##0.0000\);_(* &quot;-&quot;??_);_(@_)"/>
    <numFmt numFmtId="168" formatCode="_(* #,##0.0_);_(* \(#,##0.0\);_(* &quot;-&quot;??_);_(@_)"/>
  </numFmts>
  <fonts count="18" x14ac:knownFonts="1">
    <font>
      <sz val="14"/>
      <name val="Cordia New"/>
      <charset val="222"/>
    </font>
    <font>
      <sz val="14"/>
      <name val="Cordia New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4"/>
      <name val="Cordia New"/>
      <family val="2"/>
    </font>
    <font>
      <sz val="11"/>
      <name val="Times New Roman"/>
      <family val="1"/>
    </font>
    <font>
      <sz val="10"/>
      <name val="Arial"/>
      <family val="2"/>
    </font>
    <font>
      <sz val="14"/>
      <name val="Cordia New"/>
      <family val="2"/>
    </font>
    <font>
      <sz val="15"/>
      <color rgb="FFFF0000"/>
      <name val="Angsana New"/>
      <family val="1"/>
    </font>
    <font>
      <sz val="13"/>
      <name val="Angsana New"/>
      <family val="1"/>
    </font>
    <font>
      <sz val="16"/>
      <name val="Angsana New"/>
      <family val="1"/>
    </font>
    <font>
      <i/>
      <sz val="15"/>
      <name val="Angsana New"/>
      <family val="1"/>
    </font>
    <font>
      <b/>
      <sz val="17"/>
      <name val="Angsana New"/>
      <family val="1"/>
    </font>
    <font>
      <sz val="17"/>
      <name val="Angsana New"/>
      <family val="1"/>
    </font>
    <font>
      <sz val="16"/>
      <color rgb="FFFF0000"/>
      <name val="Angsana New"/>
      <family val="1"/>
    </font>
    <font>
      <sz val="15"/>
      <name val="Times New Roman"/>
      <family val="1"/>
    </font>
    <font>
      <b/>
      <sz val="15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4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7" fillId="0" borderId="0"/>
    <xf numFmtId="0" fontId="5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11" applyFont="1"/>
    <xf numFmtId="0" fontId="2" fillId="0" borderId="0" xfId="8" applyFont="1"/>
    <xf numFmtId="0" fontId="2" fillId="0" borderId="0" xfId="0" applyFont="1"/>
    <xf numFmtId="165" fontId="4" fillId="0" borderId="0" xfId="1" applyNumberFormat="1" applyFont="1" applyFill="1" applyBorder="1" applyAlignment="1"/>
    <xf numFmtId="3" fontId="4" fillId="0" borderId="0" xfId="1" applyNumberFormat="1" applyFont="1" applyFill="1" applyBorder="1" applyAlignment="1"/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wrapText="1"/>
    </xf>
    <xf numFmtId="165" fontId="4" fillId="0" borderId="0" xfId="0" applyNumberFormat="1" applyFont="1"/>
    <xf numFmtId="165" fontId="4" fillId="0" borderId="0" xfId="0" applyNumberFormat="1" applyFont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164" fontId="4" fillId="0" borderId="0" xfId="1" applyFont="1" applyFill="1" applyBorder="1" applyAlignment="1"/>
    <xf numFmtId="164" fontId="4" fillId="0" borderId="0" xfId="0" applyNumberFormat="1" applyFont="1"/>
    <xf numFmtId="37" fontId="4" fillId="0" borderId="0" xfId="0" applyNumberFormat="1" applyFont="1"/>
    <xf numFmtId="0" fontId="4" fillId="0" borderId="0" xfId="0" applyFont="1" applyAlignment="1">
      <alignment horizontal="left"/>
    </xf>
    <xf numFmtId="37" fontId="6" fillId="0" borderId="0" xfId="0" applyNumberFormat="1" applyFont="1"/>
    <xf numFmtId="165" fontId="6" fillId="0" borderId="0" xfId="1" applyNumberFormat="1" applyFont="1" applyFill="1" applyBorder="1" applyAlignment="1"/>
    <xf numFmtId="0" fontId="4" fillId="0" borderId="0" xfId="0" applyFont="1" applyAlignment="1">
      <alignment horizontal="center"/>
    </xf>
    <xf numFmtId="165" fontId="4" fillId="0" borderId="0" xfId="1" applyNumberFormat="1" applyFont="1" applyFill="1" applyAlignment="1">
      <alignment horizontal="right"/>
    </xf>
    <xf numFmtId="165" fontId="4" fillId="0" borderId="3" xfId="1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/>
    </xf>
    <xf numFmtId="0" fontId="4" fillId="0" borderId="0" xfId="0" quotePrefix="1" applyFont="1" applyAlignment="1">
      <alignment wrapText="1"/>
    </xf>
    <xf numFmtId="0" fontId="9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horizontal="center" vertical="center"/>
    </xf>
    <xf numFmtId="165" fontId="4" fillId="0" borderId="4" xfId="1" applyNumberFormat="1" applyFont="1" applyFill="1" applyBorder="1" applyAlignment="1">
      <alignment vertical="center"/>
    </xf>
    <xf numFmtId="165" fontId="4" fillId="0" borderId="5" xfId="1" applyNumberFormat="1" applyFont="1" applyFill="1" applyBorder="1" applyAlignment="1">
      <alignment vertical="center"/>
    </xf>
    <xf numFmtId="165" fontId="4" fillId="0" borderId="3" xfId="1" applyNumberFormat="1" applyFont="1" applyFill="1" applyBorder="1" applyAlignment="1"/>
    <xf numFmtId="165" fontId="4" fillId="0" borderId="4" xfId="1" applyNumberFormat="1" applyFont="1" applyFill="1" applyBorder="1" applyAlignment="1"/>
    <xf numFmtId="165" fontId="4" fillId="0" borderId="5" xfId="1" applyNumberFormat="1" applyFont="1" applyFill="1" applyBorder="1" applyAlignment="1"/>
    <xf numFmtId="165" fontId="4" fillId="0" borderId="1" xfId="1" applyNumberFormat="1" applyFont="1" applyFill="1" applyBorder="1" applyAlignment="1"/>
    <xf numFmtId="43" fontId="4" fillId="0" borderId="0" xfId="0" applyNumberFormat="1" applyFont="1"/>
    <xf numFmtId="0" fontId="10" fillId="0" borderId="0" xfId="0" applyFont="1" applyAlignment="1">
      <alignment vertical="center" wrapText="1"/>
    </xf>
    <xf numFmtId="165" fontId="9" fillId="0" borderId="0" xfId="1" applyNumberFormat="1" applyFont="1" applyFill="1" applyAlignment="1">
      <alignment horizontal="right"/>
    </xf>
    <xf numFmtId="165" fontId="4" fillId="0" borderId="0" xfId="4" applyNumberFormat="1" applyFont="1" applyFill="1" applyBorder="1" applyAlignment="1"/>
    <xf numFmtId="0" fontId="12" fillId="0" borderId="0" xfId="0" applyFont="1"/>
    <xf numFmtId="0" fontId="4" fillId="0" borderId="0" xfId="0" applyFont="1" applyAlignment="1">
      <alignment horizontal="right" vertical="center"/>
    </xf>
    <xf numFmtId="0" fontId="3" fillId="0" borderId="0" xfId="7" applyFont="1"/>
    <xf numFmtId="0" fontId="11" fillId="0" borderId="0" xfId="0" applyFont="1" applyAlignment="1">
      <alignment horizontal="right" vertical="center"/>
    </xf>
    <xf numFmtId="164" fontId="4" fillId="0" borderId="0" xfId="1" applyFont="1" applyFill="1" applyBorder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Continuous" vertical="center"/>
    </xf>
    <xf numFmtId="0" fontId="14" fillId="0" borderId="0" xfId="0" applyFont="1" applyAlignment="1">
      <alignment vertical="center"/>
    </xf>
    <xf numFmtId="0" fontId="14" fillId="0" borderId="0" xfId="0" quotePrefix="1" applyFont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3" xfId="0" quotePrefix="1" applyFont="1" applyBorder="1" applyAlignment="1">
      <alignment horizontal="center" vertical="center"/>
    </xf>
    <xf numFmtId="0" fontId="14" fillId="0" borderId="0" xfId="0" quotePrefix="1" applyFont="1" applyAlignment="1">
      <alignment horizontal="center" vertical="center"/>
    </xf>
    <xf numFmtId="165" fontId="4" fillId="0" borderId="1" xfId="1" applyNumberFormat="1" applyFont="1" applyFill="1" applyBorder="1" applyAlignment="1">
      <alignment vertical="center"/>
    </xf>
    <xf numFmtId="166" fontId="11" fillId="0" borderId="0" xfId="12" applyNumberFormat="1" applyFont="1"/>
    <xf numFmtId="0" fontId="11" fillId="0" borderId="0" xfId="12" applyFo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2" fillId="0" borderId="0" xfId="12" applyFont="1"/>
    <xf numFmtId="0" fontId="11" fillId="2" borderId="0" xfId="12" applyFont="1" applyFill="1"/>
    <xf numFmtId="165" fontId="11" fillId="0" borderId="1" xfId="1" applyNumberFormat="1" applyFont="1" applyBorder="1" applyAlignment="1"/>
    <xf numFmtId="165" fontId="11" fillId="0" borderId="0" xfId="1" applyNumberFormat="1" applyFont="1" applyAlignment="1"/>
    <xf numFmtId="165" fontId="11" fillId="0" borderId="1" xfId="12" applyNumberFormat="1" applyFont="1" applyBorder="1"/>
    <xf numFmtId="168" fontId="11" fillId="0" borderId="0" xfId="12" applyNumberFormat="1" applyFont="1"/>
    <xf numFmtId="165" fontId="11" fillId="0" borderId="0" xfId="12" applyNumberFormat="1" applyFont="1"/>
    <xf numFmtId="165" fontId="11" fillId="0" borderId="0" xfId="6" applyNumberFormat="1" applyFont="1" applyFill="1" applyBorder="1" applyAlignment="1">
      <alignment horizontal="right"/>
    </xf>
    <xf numFmtId="0" fontId="11" fillId="0" borderId="0" xfId="0" applyFont="1" applyAlignment="1">
      <alignment horizontal="center" vertical="center" wrapText="1"/>
    </xf>
    <xf numFmtId="49" fontId="11" fillId="0" borderId="0" xfId="12" applyNumberFormat="1" applyFont="1" applyAlignment="1">
      <alignment horizontal="center"/>
    </xf>
    <xf numFmtId="0" fontId="11" fillId="0" borderId="0" xfId="0" applyFont="1"/>
    <xf numFmtId="165" fontId="11" fillId="0" borderId="0" xfId="1" applyNumberFormat="1" applyFont="1" applyFill="1" applyAlignment="1"/>
    <xf numFmtId="165" fontId="11" fillId="0" borderId="1" xfId="1" applyNumberFormat="1" applyFont="1" applyFill="1" applyBorder="1" applyAlignme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Continuous" vertical="center"/>
    </xf>
    <xf numFmtId="43" fontId="4" fillId="0" borderId="0" xfId="1" applyNumberFormat="1" applyFont="1" applyFill="1" applyAlignment="1">
      <alignment vertical="center"/>
    </xf>
    <xf numFmtId="0" fontId="4" fillId="0" borderId="0" xfId="0" quotePrefix="1" applyFont="1" applyAlignment="1">
      <alignment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167" fontId="16" fillId="0" borderId="0" xfId="1" applyNumberFormat="1" applyFont="1" applyFill="1" applyBorder="1" applyAlignment="1"/>
    <xf numFmtId="164" fontId="16" fillId="0" borderId="0" xfId="1" applyFont="1" applyFill="1" applyBorder="1" applyAlignment="1"/>
    <xf numFmtId="165" fontId="4" fillId="0" borderId="2" xfId="1" applyNumberFormat="1" applyFont="1" applyFill="1" applyBorder="1" applyAlignment="1">
      <alignment horizontal="right"/>
    </xf>
    <xf numFmtId="0" fontId="15" fillId="0" borderId="0" xfId="0" applyFont="1" applyAlignment="1">
      <alignment vertical="center"/>
    </xf>
    <xf numFmtId="0" fontId="11" fillId="0" borderId="4" xfId="0" applyFont="1" applyBorder="1" applyAlignment="1">
      <alignment horizontal="center" vertical="center" wrapText="1"/>
    </xf>
    <xf numFmtId="37" fontId="16" fillId="0" borderId="0" xfId="0" applyNumberFormat="1" applyFont="1"/>
    <xf numFmtId="165" fontId="16" fillId="0" borderId="0" xfId="1" applyNumberFormat="1" applyFont="1" applyFill="1" applyBorder="1" applyAlignment="1"/>
    <xf numFmtId="0" fontId="17" fillId="0" borderId="0" xfId="0" applyFont="1"/>
    <xf numFmtId="0" fontId="4" fillId="0" borderId="0" xfId="0" quotePrefix="1" applyFont="1" applyAlignment="1">
      <alignment vertical="top"/>
    </xf>
    <xf numFmtId="0" fontId="4" fillId="0" borderId="3" xfId="0" quotePrefix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1" fillId="0" borderId="0" xfId="12" applyFont="1" applyAlignment="1">
      <alignment horizontal="center"/>
    </xf>
    <xf numFmtId="165" fontId="4" fillId="0" borderId="0" xfId="1" applyNumberFormat="1" applyFont="1" applyFill="1" applyBorder="1" applyAlignment="1">
      <alignment vertical="center"/>
    </xf>
    <xf numFmtId="0" fontId="4" fillId="3" borderId="0" xfId="0" applyFont="1" applyFill="1"/>
    <xf numFmtId="165" fontId="4" fillId="0" borderId="0" xfId="4" applyNumberFormat="1" applyFont="1" applyFill="1" applyBorder="1" applyAlignment="1">
      <alignment horizontal="center"/>
    </xf>
    <xf numFmtId="164" fontId="4" fillId="0" borderId="0" xfId="1" applyFont="1" applyFill="1" applyAlignment="1">
      <alignment vertical="center"/>
    </xf>
    <xf numFmtId="164" fontId="4" fillId="0" borderId="0" xfId="1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5" fontId="11" fillId="0" borderId="2" xfId="1" applyNumberFormat="1" applyFont="1" applyFill="1" applyBorder="1" applyAlignment="1"/>
    <xf numFmtId="165" fontId="11" fillId="0" borderId="0" xfId="1" applyNumberFormat="1" applyFont="1" applyFill="1" applyBorder="1" applyAlignment="1"/>
    <xf numFmtId="165" fontId="4" fillId="0" borderId="3" xfId="0" applyNumberFormat="1" applyFont="1" applyBorder="1"/>
    <xf numFmtId="167" fontId="4" fillId="0" borderId="5" xfId="1" applyNumberFormat="1" applyFont="1" applyFill="1" applyBorder="1" applyAlignment="1">
      <alignment vertical="center"/>
    </xf>
    <xf numFmtId="167" fontId="4" fillId="0" borderId="0" xfId="1" applyNumberFormat="1" applyFont="1" applyFill="1" applyAlignment="1">
      <alignment horizontal="center" vertical="center"/>
    </xf>
    <xf numFmtId="167" fontId="4" fillId="0" borderId="0" xfId="1" applyNumberFormat="1" applyFont="1" applyFill="1" applyBorder="1" applyAlignment="1"/>
    <xf numFmtId="0" fontId="4" fillId="0" borderId="0" xfId="0" quotePrefix="1" applyFont="1"/>
    <xf numFmtId="165" fontId="11" fillId="0" borderId="4" xfId="12" applyNumberFormat="1" applyFont="1" applyBorder="1"/>
    <xf numFmtId="165" fontId="4" fillId="0" borderId="0" xfId="0" applyNumberFormat="1" applyFont="1" applyAlignment="1">
      <alignment vertical="center"/>
    </xf>
    <xf numFmtId="168" fontId="11" fillId="0" borderId="0" xfId="1" applyNumberFormat="1" applyFont="1" applyFill="1" applyBorder="1" applyAlignment="1"/>
    <xf numFmtId="0" fontId="4" fillId="0" borderId="4" xfId="0" applyFont="1" applyBorder="1" applyAlignment="1">
      <alignment horizontal="center" vertical="center"/>
    </xf>
    <xf numFmtId="0" fontId="4" fillId="0" borderId="3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37" fontId="14" fillId="0" borderId="4" xfId="0" applyNumberFormat="1" applyFont="1" applyBorder="1" applyAlignment="1">
      <alignment horizontal="center" vertical="center"/>
    </xf>
    <xf numFmtId="0" fontId="14" fillId="0" borderId="4" xfId="0" quotePrefix="1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37" fontId="4" fillId="0" borderId="4" xfId="0" applyNumberFormat="1" applyFont="1" applyBorder="1" applyAlignment="1">
      <alignment horizontal="center" vertical="top"/>
    </xf>
    <xf numFmtId="37" fontId="4" fillId="0" borderId="4" xfId="0" quotePrefix="1" applyNumberFormat="1" applyFont="1" applyBorder="1" applyAlignment="1">
      <alignment horizontal="center" vertical="top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2 3" xfId="13" xr:uid="{00000000-0005-0000-0000-000003000000}"/>
    <cellStyle name="Comma 3" xfId="4" xr:uid="{00000000-0005-0000-0000-000004000000}"/>
    <cellStyle name="Comma 3 2" xfId="5" xr:uid="{00000000-0005-0000-0000-000005000000}"/>
    <cellStyle name="Comma 4" xfId="6" xr:uid="{00000000-0005-0000-0000-000006000000}"/>
    <cellStyle name="Normal" xfId="0" builtinId="0"/>
    <cellStyle name="Normal 12" xfId="7" xr:uid="{00000000-0005-0000-0000-000009000000}"/>
    <cellStyle name="Normal 2" xfId="8" xr:uid="{00000000-0005-0000-0000-00000A000000}"/>
    <cellStyle name="Normal 2 2" xfId="9" xr:uid="{00000000-0005-0000-0000-00000B000000}"/>
    <cellStyle name="Normal 9" xfId="10" xr:uid="{00000000-0005-0000-0000-00000C000000}"/>
    <cellStyle name="Normal_mic007a071c-06t-1 Rev 6" xfId="11" xr:uid="{00000000-0005-0000-0000-00000D000000}"/>
    <cellStyle name="ปกติ 2" xfId="12" xr:uid="{00000000-0005-0000-0000-00000E00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95250</xdr:colOff>
      <xdr:row>9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711045" y="23552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1440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  <xdr:oneCellAnchor>
    <xdr:from>
      <xdr:col>10</xdr:col>
      <xdr:colOff>0</xdr:colOff>
      <xdr:row>56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9982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8604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O82"/>
  <sheetViews>
    <sheetView view="pageBreakPreview" topLeftCell="A67" zoomScaleSheetLayoutView="100" workbookViewId="0">
      <selection activeCell="O13" sqref="O13"/>
    </sheetView>
  </sheetViews>
  <sheetFormatPr defaultColWidth="9" defaultRowHeight="23.25" customHeight="1" x14ac:dyDescent="0.45"/>
  <cols>
    <col min="1" max="1" width="49" style="6" customWidth="1"/>
    <col min="2" max="2" width="8.42578125" style="19" customWidth="1"/>
    <col min="3" max="3" width="2.140625" style="6" customWidth="1"/>
    <col min="4" max="4" width="15.140625" style="4" customWidth="1"/>
    <col min="5" max="5" width="2.140625" style="6" customWidth="1"/>
    <col min="6" max="6" width="15.140625" style="6" customWidth="1"/>
    <col min="7" max="7" width="2.140625" style="6" customWidth="1"/>
    <col min="8" max="8" width="15.140625" style="6" customWidth="1"/>
    <col min="9" max="9" width="2.140625" style="13" customWidth="1"/>
    <col min="10" max="10" width="15.140625" style="6" customWidth="1"/>
    <col min="11" max="12" width="11" style="6" bestFit="1" customWidth="1"/>
    <col min="13" max="14" width="9" style="6"/>
    <col min="15" max="15" width="14" style="6" bestFit="1" customWidth="1"/>
    <col min="16" max="16384" width="9" style="6"/>
  </cols>
  <sheetData>
    <row r="1" spans="1:15" ht="23.25" customHeight="1" x14ac:dyDescent="0.45">
      <c r="A1" s="7" t="s">
        <v>117</v>
      </c>
    </row>
    <row r="2" spans="1:15" ht="23.25" customHeight="1" x14ac:dyDescent="0.45">
      <c r="A2" s="7" t="s">
        <v>21</v>
      </c>
      <c r="F2" s="6" t="s">
        <v>20</v>
      </c>
    </row>
    <row r="3" spans="1:15" ht="23.25" customHeight="1" x14ac:dyDescent="0.45">
      <c r="A3" s="7" t="s">
        <v>171</v>
      </c>
    </row>
    <row r="4" spans="1:15" ht="21.6" customHeight="1" x14ac:dyDescent="0.45"/>
    <row r="5" spans="1:15" ht="23.25" customHeight="1" x14ac:dyDescent="0.45">
      <c r="A5" s="74" t="s">
        <v>0</v>
      </c>
    </row>
    <row r="6" spans="1:15" ht="21.6" customHeight="1" x14ac:dyDescent="0.45">
      <c r="A6" s="74"/>
    </row>
    <row r="7" spans="1:15" s="29" customFormat="1" ht="23.25" customHeight="1" x14ac:dyDescent="0.5">
      <c r="A7" s="75"/>
      <c r="B7" s="76"/>
      <c r="C7" s="76"/>
      <c r="D7" s="110" t="s">
        <v>137</v>
      </c>
      <c r="E7" s="110"/>
      <c r="F7" s="110"/>
      <c r="G7" s="110"/>
      <c r="H7" s="110"/>
      <c r="I7" s="110"/>
      <c r="J7" s="110"/>
      <c r="N7" s="77"/>
    </row>
    <row r="8" spans="1:15" s="29" customFormat="1" ht="23.25" customHeight="1" x14ac:dyDescent="0.5">
      <c r="A8" s="75"/>
      <c r="C8" s="76"/>
      <c r="D8" s="111" t="s">
        <v>100</v>
      </c>
      <c r="E8" s="111"/>
      <c r="F8" s="111"/>
      <c r="G8" s="78"/>
      <c r="H8" s="110" t="s">
        <v>101</v>
      </c>
      <c r="I8" s="112"/>
      <c r="J8" s="112"/>
      <c r="N8" s="77"/>
    </row>
    <row r="9" spans="1:15" s="29" customFormat="1" ht="23.25" customHeight="1" x14ac:dyDescent="0.5">
      <c r="A9" s="75"/>
      <c r="B9" s="99" t="s">
        <v>5</v>
      </c>
      <c r="C9" s="76"/>
      <c r="D9" s="91">
        <v>2565</v>
      </c>
      <c r="E9" s="79"/>
      <c r="F9" s="91">
        <v>2564</v>
      </c>
      <c r="G9" s="78"/>
      <c r="H9" s="91">
        <v>2565</v>
      </c>
      <c r="I9" s="79"/>
      <c r="J9" s="91">
        <v>2564</v>
      </c>
      <c r="N9" s="77"/>
    </row>
    <row r="10" spans="1:15" ht="23.25" customHeight="1" x14ac:dyDescent="0.45">
      <c r="A10" s="7" t="s">
        <v>1</v>
      </c>
      <c r="F10" s="4"/>
      <c r="G10" s="4"/>
      <c r="H10" s="4"/>
    </row>
    <row r="11" spans="1:15" ht="23.25" customHeight="1" x14ac:dyDescent="0.45">
      <c r="A11" s="8" t="s">
        <v>19</v>
      </c>
      <c r="D11" s="20">
        <v>100069225</v>
      </c>
      <c r="E11" s="9"/>
      <c r="F11" s="20">
        <v>156089981</v>
      </c>
      <c r="G11" s="20"/>
      <c r="H11" s="20">
        <v>51434603</v>
      </c>
      <c r="J11" s="20">
        <v>41601889</v>
      </c>
    </row>
    <row r="12" spans="1:15" ht="23.25" customHeight="1" x14ac:dyDescent="0.45">
      <c r="A12" s="8" t="s">
        <v>94</v>
      </c>
      <c r="B12" s="19" t="s">
        <v>189</v>
      </c>
      <c r="D12" s="20">
        <v>203473565</v>
      </c>
      <c r="E12" s="9"/>
      <c r="F12" s="20">
        <v>194957201</v>
      </c>
      <c r="G12" s="20"/>
      <c r="H12" s="20">
        <v>203557545</v>
      </c>
      <c r="J12" s="20">
        <v>194957201</v>
      </c>
    </row>
    <row r="13" spans="1:15" ht="23.25" customHeight="1" x14ac:dyDescent="0.45">
      <c r="A13" s="8" t="s">
        <v>82</v>
      </c>
      <c r="B13" s="19">
        <v>7</v>
      </c>
      <c r="D13" s="20">
        <v>177732683</v>
      </c>
      <c r="E13" s="9"/>
      <c r="F13" s="20">
        <v>177822151</v>
      </c>
      <c r="G13" s="20"/>
      <c r="H13" s="20">
        <v>177732683</v>
      </c>
      <c r="J13" s="20">
        <v>177822151</v>
      </c>
      <c r="O13" s="13"/>
    </row>
    <row r="14" spans="1:15" ht="23.25" customHeight="1" x14ac:dyDescent="0.45">
      <c r="A14" s="8" t="s">
        <v>18</v>
      </c>
      <c r="D14" s="20"/>
      <c r="E14" s="9"/>
      <c r="F14" s="20"/>
      <c r="G14" s="20"/>
      <c r="H14" s="20"/>
      <c r="J14" s="20"/>
    </row>
    <row r="15" spans="1:15" ht="23.25" customHeight="1" x14ac:dyDescent="0.45">
      <c r="A15" s="26" t="s">
        <v>81</v>
      </c>
      <c r="D15" s="20">
        <v>15949745</v>
      </c>
      <c r="E15" s="9"/>
      <c r="F15" s="20">
        <f>4293694+3475022+1157946</f>
        <v>8926662</v>
      </c>
      <c r="G15" s="20"/>
      <c r="H15" s="20">
        <v>3020430</v>
      </c>
      <c r="J15" s="20">
        <v>4293694</v>
      </c>
      <c r="K15" s="9"/>
    </row>
    <row r="16" spans="1:15" ht="23.25" customHeight="1" x14ac:dyDescent="0.45">
      <c r="A16" s="26" t="s">
        <v>87</v>
      </c>
      <c r="D16" s="20">
        <v>10306550</v>
      </c>
      <c r="E16" s="9"/>
      <c r="F16" s="20">
        <v>3105867</v>
      </c>
      <c r="G16" s="20"/>
      <c r="H16" s="20">
        <v>10306550</v>
      </c>
      <c r="J16" s="20">
        <v>3105867</v>
      </c>
    </row>
    <row r="17" spans="1:12" ht="23.25" customHeight="1" x14ac:dyDescent="0.45">
      <c r="A17" s="26" t="s">
        <v>78</v>
      </c>
      <c r="D17" s="20">
        <v>3991973</v>
      </c>
      <c r="E17" s="9"/>
      <c r="F17" s="20">
        <v>4559825</v>
      </c>
      <c r="G17" s="20"/>
      <c r="H17" s="20">
        <v>3787353</v>
      </c>
      <c r="J17" s="20">
        <v>4559825</v>
      </c>
      <c r="K17" s="9"/>
      <c r="L17" s="9"/>
    </row>
    <row r="18" spans="1:12" ht="23.25" customHeight="1" x14ac:dyDescent="0.45">
      <c r="A18" s="26" t="s">
        <v>173</v>
      </c>
      <c r="D18" s="20">
        <v>1580056</v>
      </c>
      <c r="E18" s="9"/>
      <c r="F18" s="20">
        <v>1049135</v>
      </c>
      <c r="G18" s="20"/>
      <c r="H18" s="20">
        <v>1434585</v>
      </c>
      <c r="J18" s="20">
        <v>1049135</v>
      </c>
    </row>
    <row r="19" spans="1:12" ht="23.25" customHeight="1" x14ac:dyDescent="0.45">
      <c r="A19" s="26" t="s">
        <v>138</v>
      </c>
      <c r="D19" s="20">
        <v>1174212</v>
      </c>
      <c r="E19" s="9"/>
      <c r="F19" s="20">
        <v>1356201</v>
      </c>
      <c r="G19" s="20"/>
      <c r="H19" s="20">
        <v>719543</v>
      </c>
      <c r="J19" s="20">
        <v>1356201</v>
      </c>
    </row>
    <row r="20" spans="1:12" ht="23.25" customHeight="1" x14ac:dyDescent="0.45">
      <c r="A20" s="26" t="s">
        <v>79</v>
      </c>
      <c r="B20" s="19">
        <v>4</v>
      </c>
      <c r="D20" s="20">
        <v>246439</v>
      </c>
      <c r="E20" s="9"/>
      <c r="F20" s="20">
        <f>13825+375431-299178</f>
        <v>90078</v>
      </c>
      <c r="G20" s="20"/>
      <c r="H20" s="20">
        <v>27589</v>
      </c>
      <c r="J20" s="20">
        <v>13825</v>
      </c>
    </row>
    <row r="21" spans="1:12" ht="23.25" customHeight="1" x14ac:dyDescent="0.45">
      <c r="A21" s="11" t="s">
        <v>2</v>
      </c>
      <c r="D21" s="21">
        <f>SUM(D11:D20)</f>
        <v>514524448</v>
      </c>
      <c r="E21" s="9"/>
      <c r="F21" s="21">
        <f>SUM(F11:F20)</f>
        <v>547957101</v>
      </c>
      <c r="G21" s="25"/>
      <c r="H21" s="21">
        <f>SUM(H11:H20)</f>
        <v>452020881</v>
      </c>
      <c r="J21" s="21">
        <f>SUM(J11:J20)</f>
        <v>428759788</v>
      </c>
    </row>
    <row r="22" spans="1:12" ht="21.6" customHeight="1" x14ac:dyDescent="0.45">
      <c r="A22" s="11"/>
      <c r="E22" s="9"/>
      <c r="F22" s="4"/>
      <c r="G22" s="10"/>
      <c r="H22" s="10"/>
      <c r="J22" s="10"/>
    </row>
    <row r="23" spans="1:12" ht="23.25" customHeight="1" x14ac:dyDescent="0.45">
      <c r="A23" s="11" t="s">
        <v>3</v>
      </c>
      <c r="E23" s="9"/>
      <c r="F23" s="4"/>
      <c r="G23" s="10"/>
      <c r="H23" s="10"/>
      <c r="J23" s="10"/>
    </row>
    <row r="24" spans="1:12" ht="23.25" customHeight="1" x14ac:dyDescent="0.45">
      <c r="A24" s="8" t="s">
        <v>143</v>
      </c>
      <c r="D24" s="20"/>
      <c r="E24" s="20"/>
      <c r="F24" s="20"/>
      <c r="G24" s="20"/>
      <c r="H24" s="20"/>
      <c r="I24" s="20"/>
      <c r="J24" s="20"/>
    </row>
    <row r="25" spans="1:12" ht="23.25" customHeight="1" x14ac:dyDescent="0.45">
      <c r="A25" s="8" t="s">
        <v>163</v>
      </c>
      <c r="B25" s="19">
        <v>12</v>
      </c>
      <c r="D25" s="20">
        <v>8000001</v>
      </c>
      <c r="E25" s="20"/>
      <c r="F25" s="20">
        <v>8000001</v>
      </c>
      <c r="G25" s="20"/>
      <c r="H25" s="20">
        <v>8000001</v>
      </c>
      <c r="I25" s="20"/>
      <c r="J25" s="20">
        <v>8000001</v>
      </c>
    </row>
    <row r="26" spans="1:12" ht="23.25" customHeight="1" x14ac:dyDescent="0.45">
      <c r="A26" s="8" t="s">
        <v>108</v>
      </c>
      <c r="B26" s="19">
        <v>2</v>
      </c>
      <c r="D26" s="20">
        <v>0</v>
      </c>
      <c r="E26" s="20"/>
      <c r="F26" s="20">
        <v>0</v>
      </c>
      <c r="G26" s="20"/>
      <c r="H26" s="20">
        <v>245000000</v>
      </c>
      <c r="I26" s="20"/>
      <c r="J26" s="20">
        <v>240000000</v>
      </c>
    </row>
    <row r="27" spans="1:12" ht="23.25" customHeight="1" x14ac:dyDescent="0.45">
      <c r="A27" s="8" t="s">
        <v>33</v>
      </c>
      <c r="B27" s="19" t="s">
        <v>188</v>
      </c>
      <c r="D27" s="20">
        <v>383848526</v>
      </c>
      <c r="E27" s="20"/>
      <c r="F27" s="20">
        <v>263298281</v>
      </c>
      <c r="G27" s="20"/>
      <c r="H27" s="20">
        <v>115114926</v>
      </c>
      <c r="I27" s="20"/>
      <c r="J27" s="20">
        <v>114579560</v>
      </c>
    </row>
    <row r="28" spans="1:12" ht="23.25" customHeight="1" x14ac:dyDescent="0.45">
      <c r="A28" s="8" t="s">
        <v>126</v>
      </c>
      <c r="B28" s="19" t="s">
        <v>190</v>
      </c>
      <c r="D28" s="20">
        <v>8840998</v>
      </c>
      <c r="E28" s="20"/>
      <c r="F28" s="20">
        <v>13323862</v>
      </c>
      <c r="G28" s="20"/>
      <c r="H28" s="20">
        <v>8840998</v>
      </c>
      <c r="I28" s="20"/>
      <c r="J28" s="20">
        <v>13323862</v>
      </c>
    </row>
    <row r="29" spans="1:12" ht="23.25" customHeight="1" x14ac:dyDescent="0.45">
      <c r="A29" s="8" t="s">
        <v>34</v>
      </c>
      <c r="B29" s="19">
        <v>10</v>
      </c>
      <c r="D29" s="20">
        <v>5925816</v>
      </c>
      <c r="E29" s="20"/>
      <c r="F29" s="20">
        <f>3875968</f>
        <v>3875968</v>
      </c>
      <c r="G29" s="20"/>
      <c r="H29" s="20">
        <v>2970422</v>
      </c>
      <c r="I29" s="20"/>
      <c r="J29" s="20">
        <v>3501796</v>
      </c>
    </row>
    <row r="30" spans="1:12" ht="23.25" customHeight="1" x14ac:dyDescent="0.45">
      <c r="A30" s="8" t="s">
        <v>36</v>
      </c>
      <c r="B30" s="19">
        <v>18</v>
      </c>
      <c r="D30" s="20">
        <v>5681593</v>
      </c>
      <c r="E30" s="20"/>
      <c r="F30" s="20">
        <v>3594630</v>
      </c>
      <c r="G30" s="20"/>
      <c r="H30" s="20">
        <v>5660291</v>
      </c>
      <c r="I30" s="20"/>
      <c r="J30" s="20">
        <v>3594630</v>
      </c>
      <c r="K30" s="9"/>
    </row>
    <row r="31" spans="1:12" ht="23.25" customHeight="1" x14ac:dyDescent="0.45">
      <c r="A31" s="8" t="s">
        <v>88</v>
      </c>
      <c r="D31" s="20">
        <v>2934480</v>
      </c>
      <c r="E31" s="20"/>
      <c r="F31" s="20">
        <v>1177140</v>
      </c>
      <c r="G31" s="20"/>
      <c r="H31" s="20">
        <v>2264300</v>
      </c>
      <c r="I31" s="20"/>
      <c r="J31" s="20">
        <v>1136540</v>
      </c>
      <c r="L31" s="80"/>
    </row>
    <row r="32" spans="1:12" ht="23.25" customHeight="1" x14ac:dyDescent="0.45">
      <c r="A32" s="11" t="s">
        <v>13</v>
      </c>
      <c r="D32" s="21">
        <f>SUM(D24:D31)</f>
        <v>415231414</v>
      </c>
      <c r="E32" s="9"/>
      <c r="F32" s="21">
        <f>SUM(F24:F31)</f>
        <v>293269882</v>
      </c>
      <c r="G32" s="25"/>
      <c r="H32" s="21">
        <f>SUM(H24:H31)</f>
        <v>387850938</v>
      </c>
      <c r="I32" s="9"/>
      <c r="J32" s="21">
        <f>SUM(J24:J31)</f>
        <v>384136389</v>
      </c>
    </row>
    <row r="33" spans="1:14" ht="21.6" customHeight="1" x14ac:dyDescent="0.45">
      <c r="A33" s="11"/>
      <c r="E33" s="9"/>
      <c r="F33" s="4"/>
      <c r="G33" s="10"/>
      <c r="H33" s="4"/>
      <c r="I33" s="9"/>
      <c r="J33" s="4"/>
    </row>
    <row r="34" spans="1:14" ht="23.25" customHeight="1" thickBot="1" x14ac:dyDescent="0.5">
      <c r="A34" s="7" t="s">
        <v>4</v>
      </c>
      <c r="D34" s="23">
        <f>D21+D32</f>
        <v>929755862</v>
      </c>
      <c r="E34" s="9"/>
      <c r="F34" s="23">
        <f>F21+F32</f>
        <v>841226983</v>
      </c>
      <c r="G34" s="25"/>
      <c r="H34" s="23">
        <f>H21+H32</f>
        <v>839871819</v>
      </c>
      <c r="I34" s="9"/>
      <c r="J34" s="23">
        <f>J21+J32</f>
        <v>812896177</v>
      </c>
    </row>
    <row r="35" spans="1:14" ht="21.6" customHeight="1" thickTop="1" x14ac:dyDescent="0.45">
      <c r="A35" s="7"/>
      <c r="E35" s="9"/>
      <c r="F35" s="4"/>
      <c r="G35" s="4"/>
      <c r="H35" s="4"/>
      <c r="J35" s="9"/>
    </row>
    <row r="36" spans="1:14" ht="23.25" customHeight="1" x14ac:dyDescent="0.45">
      <c r="A36" s="6" t="s">
        <v>136</v>
      </c>
      <c r="E36" s="9"/>
      <c r="F36" s="4"/>
      <c r="G36" s="4"/>
      <c r="H36" s="4"/>
      <c r="J36" s="9"/>
    </row>
    <row r="37" spans="1:14" ht="23.25" customHeight="1" x14ac:dyDescent="0.45">
      <c r="A37" s="7" t="str">
        <f>A1</f>
        <v>บริษัท เทคโนเมดิคัล จำกัด (มหาชน) และบริษัทย่อย</v>
      </c>
      <c r="J37" s="9"/>
    </row>
    <row r="38" spans="1:14" ht="23.25" customHeight="1" x14ac:dyDescent="0.45">
      <c r="A38" s="7" t="s">
        <v>41</v>
      </c>
      <c r="J38" s="9"/>
    </row>
    <row r="39" spans="1:14" ht="23.25" customHeight="1" x14ac:dyDescent="0.45">
      <c r="A39" s="7" t="str">
        <f>A3</f>
        <v>ณ วันที่ 31 ธันวาคม 2565 และ 2564</v>
      </c>
      <c r="J39" s="9"/>
    </row>
    <row r="40" spans="1:14" ht="21.6" customHeight="1" x14ac:dyDescent="0.45">
      <c r="J40" s="9"/>
    </row>
    <row r="41" spans="1:14" ht="23.25" customHeight="1" x14ac:dyDescent="0.45">
      <c r="A41" s="81" t="s">
        <v>8</v>
      </c>
      <c r="J41" s="9"/>
    </row>
    <row r="42" spans="1:14" ht="21.6" customHeight="1" x14ac:dyDescent="0.45">
      <c r="A42" s="74"/>
      <c r="J42" s="9"/>
    </row>
    <row r="43" spans="1:14" s="29" customFormat="1" ht="23.25" customHeight="1" x14ac:dyDescent="0.5">
      <c r="A43" s="75"/>
      <c r="B43" s="76"/>
      <c r="C43" s="76"/>
      <c r="D43" s="110" t="s">
        <v>137</v>
      </c>
      <c r="E43" s="110"/>
      <c r="F43" s="110"/>
      <c r="G43" s="110"/>
      <c r="H43" s="110"/>
      <c r="I43" s="110"/>
      <c r="J43" s="110"/>
      <c r="N43" s="77"/>
    </row>
    <row r="44" spans="1:14" s="29" customFormat="1" ht="23.25" customHeight="1" x14ac:dyDescent="0.5">
      <c r="A44" s="75"/>
      <c r="C44" s="76"/>
      <c r="D44" s="111" t="s">
        <v>100</v>
      </c>
      <c r="E44" s="111"/>
      <c r="F44" s="111"/>
      <c r="G44" s="78"/>
      <c r="H44" s="110" t="s">
        <v>101</v>
      </c>
      <c r="I44" s="112"/>
      <c r="J44" s="112"/>
      <c r="N44" s="77"/>
    </row>
    <row r="45" spans="1:14" s="29" customFormat="1" ht="23.25" customHeight="1" x14ac:dyDescent="0.5">
      <c r="A45" s="75"/>
      <c r="B45" s="99" t="s">
        <v>5</v>
      </c>
      <c r="C45" s="76"/>
      <c r="D45" s="91">
        <f>D9</f>
        <v>2565</v>
      </c>
      <c r="E45" s="79"/>
      <c r="F45" s="91">
        <v>2564</v>
      </c>
      <c r="G45" s="78"/>
      <c r="H45" s="91">
        <f>D45</f>
        <v>2565</v>
      </c>
      <c r="I45" s="79"/>
      <c r="J45" s="91">
        <v>2564</v>
      </c>
      <c r="N45" s="77"/>
    </row>
    <row r="46" spans="1:14" ht="23.25" customHeight="1" x14ac:dyDescent="0.45">
      <c r="A46" s="7" t="s">
        <v>12</v>
      </c>
      <c r="F46" s="4"/>
      <c r="G46" s="4"/>
      <c r="H46" s="4"/>
      <c r="J46" s="9"/>
    </row>
    <row r="47" spans="1:14" ht="23.25" customHeight="1" x14ac:dyDescent="0.45">
      <c r="A47" s="6" t="s">
        <v>92</v>
      </c>
      <c r="B47" s="19" t="s">
        <v>169</v>
      </c>
      <c r="D47" s="20">
        <v>194830571</v>
      </c>
      <c r="E47" s="20"/>
      <c r="F47" s="20">
        <v>165026278</v>
      </c>
      <c r="G47" s="20"/>
      <c r="H47" s="20">
        <v>194830571</v>
      </c>
      <c r="I47" s="20"/>
      <c r="J47" s="20">
        <v>165026278</v>
      </c>
    </row>
    <row r="48" spans="1:14" ht="23.25" customHeight="1" x14ac:dyDescent="0.45">
      <c r="A48" s="8" t="s">
        <v>37</v>
      </c>
      <c r="D48" s="20">
        <v>74732199</v>
      </c>
      <c r="E48" s="20"/>
      <c r="F48" s="20">
        <v>59970937</v>
      </c>
      <c r="G48" s="20"/>
      <c r="H48" s="20">
        <v>74732199</v>
      </c>
      <c r="I48" s="20"/>
      <c r="J48" s="20">
        <v>59970937</v>
      </c>
    </row>
    <row r="49" spans="1:11" ht="23.25" customHeight="1" x14ac:dyDescent="0.45">
      <c r="A49" s="6" t="s">
        <v>42</v>
      </c>
      <c r="B49" s="19">
        <v>12</v>
      </c>
      <c r="D49" s="20">
        <v>16046317</v>
      </c>
      <c r="E49" s="20"/>
      <c r="F49" s="20">
        <v>1064944</v>
      </c>
      <c r="G49" s="20"/>
      <c r="H49" s="20">
        <v>0</v>
      </c>
      <c r="I49" s="20"/>
      <c r="J49" s="20">
        <v>1064944</v>
      </c>
    </row>
    <row r="50" spans="1:11" ht="23.25" customHeight="1" x14ac:dyDescent="0.45">
      <c r="A50" s="6" t="s">
        <v>109</v>
      </c>
      <c r="B50" s="19" t="s">
        <v>191</v>
      </c>
      <c r="D50" s="20">
        <v>4064565</v>
      </c>
      <c r="E50" s="20"/>
      <c r="F50" s="20">
        <v>4139840</v>
      </c>
      <c r="G50" s="20"/>
      <c r="H50" s="20">
        <v>4064565</v>
      </c>
      <c r="I50" s="20"/>
      <c r="J50" s="20">
        <v>4139840</v>
      </c>
    </row>
    <row r="51" spans="1:11" ht="23.25" customHeight="1" x14ac:dyDescent="0.45">
      <c r="A51" s="8" t="s">
        <v>153</v>
      </c>
      <c r="B51" s="19">
        <v>4</v>
      </c>
      <c r="D51" s="20">
        <v>0</v>
      </c>
      <c r="E51" s="20"/>
      <c r="F51" s="20">
        <v>0</v>
      </c>
      <c r="G51" s="20"/>
      <c r="H51" s="20">
        <v>50000000</v>
      </c>
      <c r="I51" s="20"/>
      <c r="J51" s="20">
        <v>50000000</v>
      </c>
    </row>
    <row r="52" spans="1:11" ht="23.25" customHeight="1" x14ac:dyDescent="0.45">
      <c r="A52" s="8" t="s">
        <v>22</v>
      </c>
      <c r="B52" s="47"/>
      <c r="C52" s="27"/>
      <c r="D52" s="20">
        <v>1071303</v>
      </c>
      <c r="E52" s="40"/>
      <c r="F52" s="20">
        <v>6571120</v>
      </c>
      <c r="G52" s="20"/>
      <c r="H52" s="20">
        <v>1071303</v>
      </c>
      <c r="I52" s="40"/>
      <c r="J52" s="20">
        <v>6571120</v>
      </c>
    </row>
    <row r="53" spans="1:11" ht="23.25" customHeight="1" x14ac:dyDescent="0.45">
      <c r="A53" s="8" t="s">
        <v>43</v>
      </c>
      <c r="B53" s="19" t="s">
        <v>170</v>
      </c>
      <c r="D53" s="20">
        <v>43967376</v>
      </c>
      <c r="E53" s="20"/>
      <c r="F53" s="20">
        <v>38318458</v>
      </c>
      <c r="G53" s="20"/>
      <c r="H53" s="20">
        <v>25677439</v>
      </c>
      <c r="I53" s="20"/>
      <c r="J53" s="20">
        <v>29378888</v>
      </c>
    </row>
    <row r="54" spans="1:11" ht="23.25" customHeight="1" x14ac:dyDescent="0.45">
      <c r="A54" s="11" t="s">
        <v>14</v>
      </c>
      <c r="D54" s="21">
        <f>SUM(D47:D53)</f>
        <v>334712331</v>
      </c>
      <c r="E54" s="25"/>
      <c r="F54" s="21">
        <f>SUM(F47:F53)</f>
        <v>275091577</v>
      </c>
      <c r="G54" s="25"/>
      <c r="H54" s="21">
        <f>SUM(H47:H53)</f>
        <v>350376077</v>
      </c>
      <c r="I54" s="25"/>
      <c r="J54" s="21">
        <f>SUM(J47:J53)</f>
        <v>316152007</v>
      </c>
    </row>
    <row r="55" spans="1:11" ht="21.6" customHeight="1" x14ac:dyDescent="0.45">
      <c r="A55" s="7"/>
      <c r="E55" s="9"/>
      <c r="F55" s="4"/>
      <c r="G55" s="4"/>
      <c r="H55" s="4"/>
      <c r="J55" s="4"/>
    </row>
    <row r="56" spans="1:11" ht="23.25" customHeight="1" x14ac:dyDescent="0.45">
      <c r="A56" s="11" t="s">
        <v>27</v>
      </c>
      <c r="E56" s="9"/>
      <c r="F56" s="4"/>
      <c r="G56" s="10"/>
      <c r="H56" s="10"/>
      <c r="J56" s="10"/>
    </row>
    <row r="57" spans="1:11" ht="23.25" customHeight="1" x14ac:dyDescent="0.45">
      <c r="A57" s="8" t="s">
        <v>38</v>
      </c>
      <c r="B57" s="19">
        <v>12</v>
      </c>
      <c r="D57" s="20">
        <v>88416451</v>
      </c>
      <c r="E57" s="20"/>
      <c r="F57" s="20">
        <v>42577242</v>
      </c>
      <c r="G57" s="20"/>
      <c r="H57" s="20">
        <v>0</v>
      </c>
      <c r="I57" s="20"/>
      <c r="J57" s="20">
        <v>0</v>
      </c>
    </row>
    <row r="58" spans="1:11" ht="23.25" customHeight="1" x14ac:dyDescent="0.45">
      <c r="A58" s="6" t="s">
        <v>118</v>
      </c>
      <c r="B58" s="19" t="s">
        <v>191</v>
      </c>
      <c r="D58" s="20">
        <v>2411280</v>
      </c>
      <c r="E58" s="20"/>
      <c r="F58" s="20">
        <v>6550481</v>
      </c>
      <c r="G58" s="20"/>
      <c r="H58" s="20">
        <v>2411280</v>
      </c>
      <c r="I58" s="20"/>
      <c r="J58" s="20">
        <v>6550481</v>
      </c>
      <c r="K58" s="9"/>
    </row>
    <row r="59" spans="1:11" ht="23.25" customHeight="1" x14ac:dyDescent="0.45">
      <c r="A59" s="6" t="s">
        <v>147</v>
      </c>
      <c r="B59" s="19">
        <v>18</v>
      </c>
      <c r="D59" s="20">
        <v>1270633</v>
      </c>
      <c r="E59" s="20"/>
      <c r="F59" s="20">
        <v>54982</v>
      </c>
      <c r="G59" s="20"/>
      <c r="H59" s="20">
        <v>1270633</v>
      </c>
      <c r="I59" s="20"/>
      <c r="J59" s="20">
        <v>54982</v>
      </c>
      <c r="K59" s="9"/>
    </row>
    <row r="60" spans="1:11" ht="23.25" customHeight="1" x14ac:dyDescent="0.45">
      <c r="A60" s="8" t="s">
        <v>39</v>
      </c>
      <c r="B60" s="19">
        <v>15</v>
      </c>
      <c r="D60" s="20">
        <v>14185825</v>
      </c>
      <c r="E60" s="20"/>
      <c r="F60" s="20">
        <v>10630512</v>
      </c>
      <c r="G60" s="20"/>
      <c r="H60" s="20">
        <v>14185825</v>
      </c>
      <c r="I60" s="20"/>
      <c r="J60" s="20">
        <v>10630512</v>
      </c>
    </row>
    <row r="61" spans="1:11" ht="23.25" customHeight="1" x14ac:dyDescent="0.45">
      <c r="A61" s="11" t="s">
        <v>44</v>
      </c>
      <c r="D61" s="21">
        <f>SUM(D57:D60)</f>
        <v>106284189</v>
      </c>
      <c r="E61" s="9"/>
      <c r="F61" s="21">
        <f>SUM(F57:F60)</f>
        <v>59813217</v>
      </c>
      <c r="G61" s="25"/>
      <c r="H61" s="21">
        <f>SUM(H57:H60)</f>
        <v>17867738</v>
      </c>
      <c r="I61" s="9"/>
      <c r="J61" s="21">
        <f>SUM(J57:J60)</f>
        <v>17235975</v>
      </c>
    </row>
    <row r="62" spans="1:11" ht="21.6" customHeight="1" x14ac:dyDescent="0.45">
      <c r="A62" s="7"/>
      <c r="E62" s="9"/>
      <c r="F62" s="4"/>
      <c r="G62" s="4"/>
      <c r="H62" s="4"/>
      <c r="I62" s="9"/>
      <c r="J62" s="4"/>
    </row>
    <row r="63" spans="1:11" ht="23.25" customHeight="1" x14ac:dyDescent="0.45">
      <c r="A63" s="12" t="s">
        <v>28</v>
      </c>
      <c r="D63" s="22">
        <f>D54+D61</f>
        <v>440996520</v>
      </c>
      <c r="E63" s="9"/>
      <c r="F63" s="22">
        <f>F54+F61</f>
        <v>334904794</v>
      </c>
      <c r="G63" s="25"/>
      <c r="H63" s="22">
        <f>H54+H61</f>
        <v>368243815</v>
      </c>
      <c r="I63" s="9"/>
      <c r="J63" s="22">
        <f>J54+J61</f>
        <v>333387982</v>
      </c>
    </row>
    <row r="64" spans="1:11" ht="21.6" customHeight="1" x14ac:dyDescent="0.45">
      <c r="E64" s="9"/>
      <c r="F64" s="4"/>
      <c r="G64" s="4"/>
      <c r="H64" s="4"/>
      <c r="J64" s="9"/>
    </row>
    <row r="65" spans="1:11" ht="23.25" customHeight="1" x14ac:dyDescent="0.45">
      <c r="A65" s="7" t="s">
        <v>9</v>
      </c>
      <c r="E65" s="9"/>
      <c r="F65" s="4"/>
      <c r="G65" s="4"/>
      <c r="H65" s="4"/>
      <c r="J65" s="9"/>
    </row>
    <row r="66" spans="1:11" ht="23.25" customHeight="1" x14ac:dyDescent="0.45">
      <c r="A66" s="8" t="s">
        <v>174</v>
      </c>
      <c r="D66" s="13"/>
      <c r="E66" s="14"/>
      <c r="F66" s="13"/>
      <c r="G66" s="13"/>
      <c r="H66" s="13"/>
      <c r="J66" s="9"/>
    </row>
    <row r="67" spans="1:11" ht="23.25" customHeight="1" thickBot="1" x14ac:dyDescent="0.5">
      <c r="A67" s="106" t="s">
        <v>175</v>
      </c>
      <c r="B67" s="19">
        <v>16</v>
      </c>
      <c r="D67" s="23">
        <v>205333325</v>
      </c>
      <c r="E67" s="4"/>
      <c r="F67" s="23">
        <v>154000000</v>
      </c>
      <c r="G67" s="25"/>
      <c r="H67" s="23">
        <f>D67</f>
        <v>205333325</v>
      </c>
      <c r="I67" s="4"/>
      <c r="J67" s="23">
        <f>F67</f>
        <v>154000000</v>
      </c>
    </row>
    <row r="68" spans="1:11" ht="23.25" customHeight="1" thickTop="1" x14ac:dyDescent="0.45">
      <c r="A68" s="8" t="s">
        <v>29</v>
      </c>
      <c r="C68" s="15"/>
      <c r="E68" s="4"/>
      <c r="F68" s="4"/>
      <c r="G68" s="4"/>
      <c r="H68" s="4"/>
      <c r="I68" s="4"/>
      <c r="J68" s="4"/>
    </row>
    <row r="69" spans="1:11" ht="23.25" customHeight="1" x14ac:dyDescent="0.45">
      <c r="A69" s="6" t="s">
        <v>176</v>
      </c>
      <c r="B69" s="19">
        <v>16</v>
      </c>
      <c r="C69" s="15"/>
      <c r="D69" s="20">
        <v>153999994</v>
      </c>
      <c r="E69" s="20"/>
      <c r="F69" s="20">
        <v>153999994</v>
      </c>
      <c r="G69" s="20"/>
      <c r="H69" s="20">
        <v>153999994</v>
      </c>
      <c r="I69" s="20"/>
      <c r="J69" s="20">
        <v>153999994</v>
      </c>
    </row>
    <row r="70" spans="1:11" ht="23.25" customHeight="1" x14ac:dyDescent="0.45">
      <c r="A70" s="8" t="s">
        <v>83</v>
      </c>
      <c r="B70" s="19">
        <v>19</v>
      </c>
      <c r="C70" s="15"/>
      <c r="D70" s="20">
        <v>184034596</v>
      </c>
      <c r="E70" s="20"/>
      <c r="F70" s="20">
        <v>184034596</v>
      </c>
      <c r="G70" s="20"/>
      <c r="H70" s="20">
        <v>184034596</v>
      </c>
      <c r="I70" s="20"/>
      <c r="J70" s="20">
        <v>184034596</v>
      </c>
    </row>
    <row r="71" spans="1:11" ht="23.25" customHeight="1" x14ac:dyDescent="0.45">
      <c r="A71" s="8" t="s">
        <v>25</v>
      </c>
      <c r="C71" s="15"/>
      <c r="D71" s="20"/>
      <c r="E71" s="20"/>
      <c r="F71" s="20"/>
      <c r="G71" s="20"/>
      <c r="H71" s="20"/>
      <c r="I71" s="20"/>
      <c r="J71" s="20"/>
    </row>
    <row r="72" spans="1:11" ht="23.25" customHeight="1" x14ac:dyDescent="0.45">
      <c r="A72" s="26" t="s">
        <v>76</v>
      </c>
      <c r="B72" s="19">
        <v>19</v>
      </c>
      <c r="C72" s="15"/>
      <c r="D72" s="20">
        <v>16440000</v>
      </c>
      <c r="E72" s="20"/>
      <c r="F72" s="20">
        <v>15400000</v>
      </c>
      <c r="G72" s="20"/>
      <c r="H72" s="20">
        <v>16440000</v>
      </c>
      <c r="I72" s="20"/>
      <c r="J72" s="20">
        <v>15400000</v>
      </c>
    </row>
    <row r="73" spans="1:11" ht="23.25" customHeight="1" x14ac:dyDescent="0.45">
      <c r="A73" s="26" t="s">
        <v>46</v>
      </c>
      <c r="C73" s="15"/>
      <c r="D73" s="20">
        <f>+'T_EQ Conso'!K21</f>
        <v>77110116</v>
      </c>
      <c r="E73" s="20"/>
      <c r="F73" s="20">
        <v>93804801</v>
      </c>
      <c r="G73" s="20"/>
      <c r="H73" s="20">
        <f>+'T_EQ Company'!K20</f>
        <v>117153414</v>
      </c>
      <c r="I73" s="20"/>
      <c r="J73" s="20">
        <v>126073605</v>
      </c>
    </row>
    <row r="74" spans="1:11" ht="23.25" customHeight="1" x14ac:dyDescent="0.45">
      <c r="A74" s="8" t="s">
        <v>119</v>
      </c>
      <c r="C74" s="15"/>
      <c r="D74" s="84">
        <f>SUM(D69:D73)</f>
        <v>431584706</v>
      </c>
      <c r="E74" s="4"/>
      <c r="F74" s="84">
        <f>SUM(F69:F73)</f>
        <v>447239391</v>
      </c>
      <c r="G74" s="25"/>
      <c r="H74" s="84">
        <f>SUM(H69:H73)</f>
        <v>471628004</v>
      </c>
      <c r="I74" s="4"/>
      <c r="J74" s="84">
        <f>SUM(J69:J73)</f>
        <v>479508195</v>
      </c>
      <c r="K74" s="9"/>
    </row>
    <row r="75" spans="1:11" ht="23.25" customHeight="1" x14ac:dyDescent="0.45">
      <c r="A75" s="8" t="s">
        <v>114</v>
      </c>
      <c r="B75" s="19" t="s">
        <v>142</v>
      </c>
      <c r="C75" s="15"/>
      <c r="D75" s="22">
        <f>+'T_EQ Conso'!M21</f>
        <v>57174636</v>
      </c>
      <c r="E75" s="4"/>
      <c r="F75" s="22">
        <f>+'T_EQ Conso'!M17</f>
        <v>59082798</v>
      </c>
      <c r="G75" s="25"/>
      <c r="H75" s="22">
        <v>0</v>
      </c>
      <c r="I75" s="4"/>
      <c r="J75" s="22">
        <v>0</v>
      </c>
      <c r="K75" s="9"/>
    </row>
    <row r="76" spans="1:11" ht="23.25" customHeight="1" x14ac:dyDescent="0.45">
      <c r="A76" s="11" t="s">
        <v>23</v>
      </c>
      <c r="C76" s="15"/>
      <c r="D76" s="34">
        <f>SUM(D74:D75)</f>
        <v>488759342</v>
      </c>
      <c r="E76" s="4"/>
      <c r="F76" s="34">
        <f>SUM(F74:F75)</f>
        <v>506322189</v>
      </c>
      <c r="G76" s="4"/>
      <c r="H76" s="34">
        <f>SUM(H74:H75)</f>
        <v>471628004</v>
      </c>
      <c r="I76" s="4"/>
      <c r="J76" s="34">
        <f>SUM(J74:J75)</f>
        <v>479508195</v>
      </c>
    </row>
    <row r="77" spans="1:11" ht="21.6" customHeight="1" x14ac:dyDescent="0.45">
      <c r="A77" s="11"/>
      <c r="C77" s="15"/>
      <c r="E77" s="4"/>
      <c r="F77" s="4"/>
      <c r="G77" s="4"/>
      <c r="H77" s="4"/>
      <c r="I77" s="4"/>
      <c r="J77" s="4"/>
    </row>
    <row r="78" spans="1:11" ht="23.25" customHeight="1" thickBot="1" x14ac:dyDescent="0.5">
      <c r="A78" s="7" t="s">
        <v>10</v>
      </c>
      <c r="C78" s="15"/>
      <c r="D78" s="23">
        <f>D63+D76</f>
        <v>929755862</v>
      </c>
      <c r="E78" s="24"/>
      <c r="F78" s="23">
        <f>F63+F76</f>
        <v>841226983</v>
      </c>
      <c r="G78" s="25"/>
      <c r="H78" s="23">
        <f>H63+H76</f>
        <v>839871819</v>
      </c>
      <c r="I78" s="24"/>
      <c r="J78" s="23">
        <f>J63+J76</f>
        <v>812896177</v>
      </c>
      <c r="K78" s="82"/>
    </row>
    <row r="79" spans="1:11" ht="21.6" customHeight="1" thickTop="1" x14ac:dyDescent="0.45">
      <c r="A79" s="7"/>
      <c r="C79" s="15"/>
      <c r="E79" s="9"/>
      <c r="F79" s="4"/>
      <c r="G79" s="4"/>
      <c r="H79" s="4"/>
      <c r="I79" s="83"/>
      <c r="J79" s="82"/>
    </row>
    <row r="80" spans="1:11" ht="23.25" customHeight="1" x14ac:dyDescent="0.45">
      <c r="A80" s="6" t="str">
        <f>+A36</f>
        <v>หมายเหตุประกอบงบการเงินเป็นส่วนหนึ่งของงบการเงินนี้</v>
      </c>
      <c r="C80" s="15"/>
      <c r="E80" s="9"/>
      <c r="I80" s="83"/>
      <c r="J80" s="82"/>
    </row>
    <row r="81" spans="4:10" ht="23.25" customHeight="1" x14ac:dyDescent="0.45">
      <c r="D81" s="13">
        <f>+D78-D34</f>
        <v>0</v>
      </c>
      <c r="E81" s="13">
        <f t="shared" ref="E81:J81" si="0">+E78-E34</f>
        <v>0</v>
      </c>
      <c r="F81" s="13">
        <f t="shared" si="0"/>
        <v>0</v>
      </c>
      <c r="G81" s="13">
        <f t="shared" si="0"/>
        <v>0</v>
      </c>
      <c r="H81" s="13">
        <f t="shared" si="0"/>
        <v>0</v>
      </c>
      <c r="I81" s="13">
        <f t="shared" si="0"/>
        <v>0</v>
      </c>
      <c r="J81" s="13">
        <f t="shared" si="0"/>
        <v>0</v>
      </c>
    </row>
    <row r="82" spans="4:10" ht="23.25" customHeight="1" x14ac:dyDescent="0.45">
      <c r="H82" s="27"/>
    </row>
  </sheetData>
  <mergeCells count="6">
    <mergeCell ref="D7:J7"/>
    <mergeCell ref="D8:F8"/>
    <mergeCell ref="H8:J8"/>
    <mergeCell ref="H44:J44"/>
    <mergeCell ref="D43:J43"/>
    <mergeCell ref="D44:F44"/>
  </mergeCells>
  <phoneticPr fontId="0" type="noConversion"/>
  <pageMargins left="0.70866141732283472" right="0.31496062992125984" top="0.55118110236220474" bottom="0.39370078740157483" header="0.15748031496062992" footer="0.39370078740157483"/>
  <pageSetup paperSize="9" scale="78" firstPageNumber="6" orientation="portrait" useFirstPageNumber="1" r:id="rId1"/>
  <headerFooter alignWithMargins="0">
    <oddFooter>&amp;R&amp;"Angsana New,Regular"&amp;15&amp;P</oddFooter>
  </headerFooter>
  <rowBreaks count="1" manualBreakCount="1">
    <brk id="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56"/>
  <sheetViews>
    <sheetView view="pageBreakPreview" zoomScaleSheetLayoutView="100" workbookViewId="0">
      <selection activeCell="A35" sqref="A35"/>
    </sheetView>
  </sheetViews>
  <sheetFormatPr defaultColWidth="9" defaultRowHeight="24" customHeight="1" x14ac:dyDescent="0.45"/>
  <cols>
    <col min="1" max="1" width="55.42578125" style="6" customWidth="1"/>
    <col min="2" max="2" width="15.85546875" style="6" customWidth="1"/>
    <col min="3" max="3" width="3.140625" style="6" customWidth="1"/>
    <col min="4" max="4" width="16.5703125" style="6" customWidth="1"/>
    <col min="5" max="5" width="3" style="6" customWidth="1"/>
    <col min="6" max="6" width="16.5703125" style="4" customWidth="1"/>
    <col min="7" max="7" width="3.140625" style="6" customWidth="1"/>
    <col min="8" max="8" width="16.5703125" style="6" customWidth="1"/>
    <col min="9" max="9" width="3.85546875" style="6" customWidth="1"/>
    <col min="10" max="10" width="16.5703125" style="6" customWidth="1"/>
    <col min="11" max="11" width="9" style="6"/>
    <col min="12" max="12" width="12.5703125" style="6" bestFit="1" customWidth="1"/>
    <col min="13" max="16384" width="9" style="6"/>
  </cols>
  <sheetData>
    <row r="1" spans="1:10" ht="24" customHeight="1" x14ac:dyDescent="0.5">
      <c r="A1" s="3" t="str">
        <f>+T_BS!A1</f>
        <v>บริษัท เทคโนเมดิคัล จำกัด (มหาชน) และบริษัทย่อย</v>
      </c>
      <c r="B1" s="17"/>
      <c r="C1" s="17"/>
      <c r="D1" s="17"/>
      <c r="E1" s="17"/>
      <c r="J1" s="45"/>
    </row>
    <row r="2" spans="1:10" ht="24" customHeight="1" x14ac:dyDescent="0.5">
      <c r="A2" s="3" t="s">
        <v>80</v>
      </c>
      <c r="B2" s="17"/>
      <c r="C2" s="17"/>
      <c r="D2" s="17"/>
      <c r="E2" s="17"/>
      <c r="J2" s="45"/>
    </row>
    <row r="3" spans="1:10" ht="24" customHeight="1" x14ac:dyDescent="0.5">
      <c r="A3" s="3" t="s">
        <v>172</v>
      </c>
      <c r="B3" s="17"/>
      <c r="C3" s="17"/>
      <c r="D3" s="17"/>
      <c r="E3" s="17"/>
      <c r="F3" s="18"/>
    </row>
    <row r="4" spans="1:10" ht="18.600000000000001" customHeight="1" x14ac:dyDescent="0.5">
      <c r="A4" s="3"/>
      <c r="B4" s="17"/>
      <c r="C4" s="17"/>
      <c r="D4" s="17"/>
      <c r="E4" s="17"/>
      <c r="F4" s="18"/>
    </row>
    <row r="5" spans="1:10" s="50" customFormat="1" ht="24" customHeight="1" x14ac:dyDescent="0.5">
      <c r="A5" s="48"/>
      <c r="B5" s="49"/>
      <c r="C5" s="49"/>
      <c r="D5" s="113" t="s">
        <v>137</v>
      </c>
      <c r="E5" s="113"/>
      <c r="F5" s="113"/>
      <c r="G5" s="113"/>
      <c r="H5" s="113"/>
      <c r="I5" s="113"/>
      <c r="J5" s="113"/>
    </row>
    <row r="6" spans="1:10" s="50" customFormat="1" ht="24" customHeight="1" x14ac:dyDescent="0.5">
      <c r="A6" s="48"/>
      <c r="B6" s="49"/>
      <c r="C6" s="49"/>
      <c r="D6" s="114" t="s">
        <v>100</v>
      </c>
      <c r="E6" s="114"/>
      <c r="F6" s="114"/>
      <c r="G6" s="51"/>
      <c r="H6" s="115" t="s">
        <v>101</v>
      </c>
      <c r="I6" s="114"/>
      <c r="J6" s="114"/>
    </row>
    <row r="7" spans="1:10" s="50" customFormat="1" ht="24" customHeight="1" x14ac:dyDescent="0.5">
      <c r="A7" s="48"/>
      <c r="B7" s="52" t="s">
        <v>5</v>
      </c>
      <c r="C7" s="49"/>
      <c r="D7" s="53">
        <v>2565</v>
      </c>
      <c r="E7" s="54"/>
      <c r="F7" s="53">
        <v>2564</v>
      </c>
      <c r="G7" s="51"/>
      <c r="H7" s="53">
        <v>2565</v>
      </c>
      <c r="I7" s="54"/>
      <c r="J7" s="53">
        <v>2564</v>
      </c>
    </row>
    <row r="8" spans="1:10" ht="24" customHeight="1" x14ac:dyDescent="0.45">
      <c r="A8" s="7" t="s">
        <v>6</v>
      </c>
      <c r="B8" s="19"/>
      <c r="C8" s="19"/>
      <c r="D8" s="19"/>
      <c r="E8" s="19"/>
      <c r="F8" s="5"/>
      <c r="G8" s="5"/>
    </row>
    <row r="9" spans="1:10" ht="24" customHeight="1" x14ac:dyDescent="0.45">
      <c r="A9" s="8" t="s">
        <v>45</v>
      </c>
      <c r="B9" s="19" t="s">
        <v>166</v>
      </c>
      <c r="C9" s="19"/>
      <c r="D9" s="20">
        <v>642863462</v>
      </c>
      <c r="E9" s="20"/>
      <c r="F9" s="20">
        <v>674145471</v>
      </c>
      <c r="G9" s="20"/>
      <c r="H9" s="20">
        <v>644263008</v>
      </c>
      <c r="I9" s="20"/>
      <c r="J9" s="20">
        <v>674145471</v>
      </c>
    </row>
    <row r="10" spans="1:10" ht="24" customHeight="1" x14ac:dyDescent="0.45">
      <c r="A10" s="8" t="s">
        <v>154</v>
      </c>
      <c r="B10" s="19">
        <v>4</v>
      </c>
      <c r="C10" s="19"/>
      <c r="D10" s="20">
        <v>0</v>
      </c>
      <c r="E10" s="20"/>
      <c r="F10" s="20">
        <v>0</v>
      </c>
      <c r="G10" s="20"/>
      <c r="H10" s="20">
        <v>0</v>
      </c>
      <c r="I10" s="20"/>
      <c r="J10" s="20">
        <v>28600000</v>
      </c>
    </row>
    <row r="11" spans="1:10" ht="24" customHeight="1" x14ac:dyDescent="0.45">
      <c r="A11" s="8" t="s">
        <v>15</v>
      </c>
      <c r="B11" s="19"/>
      <c r="C11" s="19"/>
      <c r="D11" s="20">
        <v>2175725</v>
      </c>
      <c r="E11" s="19"/>
      <c r="F11" s="20">
        <v>1301351</v>
      </c>
      <c r="G11" s="25"/>
      <c r="H11" s="20">
        <v>1531465</v>
      </c>
      <c r="I11" s="20"/>
      <c r="J11" s="20">
        <v>895828</v>
      </c>
    </row>
    <row r="12" spans="1:10" ht="24" customHeight="1" x14ac:dyDescent="0.45">
      <c r="A12" s="8" t="s">
        <v>184</v>
      </c>
      <c r="B12" s="19"/>
      <c r="C12" s="19"/>
      <c r="D12" s="20">
        <v>4687949</v>
      </c>
      <c r="E12" s="19"/>
      <c r="F12" s="20">
        <v>-4910637</v>
      </c>
      <c r="G12" s="25"/>
      <c r="H12" s="20">
        <v>4687949</v>
      </c>
      <c r="I12" s="20"/>
      <c r="J12" s="20">
        <v>-4910637</v>
      </c>
    </row>
    <row r="13" spans="1:10" ht="24" customHeight="1" x14ac:dyDescent="0.45">
      <c r="A13" s="7" t="s">
        <v>17</v>
      </c>
      <c r="B13" s="19"/>
      <c r="C13" s="19"/>
      <c r="D13" s="21">
        <f>SUM(D9:D12)</f>
        <v>649727136</v>
      </c>
      <c r="E13" s="19"/>
      <c r="F13" s="21">
        <f>SUM(F9:F12)</f>
        <v>670536185</v>
      </c>
      <c r="G13" s="25"/>
      <c r="H13" s="21">
        <f>SUM(H9:H12)</f>
        <v>650482422</v>
      </c>
      <c r="I13" s="19"/>
      <c r="J13" s="21">
        <f>SUM(J9:J12)</f>
        <v>698730662</v>
      </c>
    </row>
    <row r="14" spans="1:10" ht="18.600000000000001" customHeight="1" x14ac:dyDescent="0.5">
      <c r="A14" s="3"/>
      <c r="B14" s="17"/>
      <c r="C14" s="17"/>
      <c r="D14" s="17"/>
      <c r="E14" s="17"/>
      <c r="F14" s="17"/>
    </row>
    <row r="15" spans="1:10" ht="24" customHeight="1" x14ac:dyDescent="0.45">
      <c r="A15" s="7" t="s">
        <v>7</v>
      </c>
      <c r="B15" s="19"/>
      <c r="C15" s="19"/>
      <c r="D15" s="5"/>
      <c r="E15" s="19"/>
      <c r="F15" s="5"/>
      <c r="G15" s="5"/>
      <c r="H15" s="5"/>
      <c r="I15" s="19"/>
      <c r="J15" s="5"/>
    </row>
    <row r="16" spans="1:10" ht="24" customHeight="1" x14ac:dyDescent="0.45">
      <c r="A16" s="8" t="s">
        <v>40</v>
      </c>
      <c r="B16" s="19">
        <v>20</v>
      </c>
      <c r="C16" s="19"/>
      <c r="D16" s="20">
        <v>414328290</v>
      </c>
      <c r="E16" s="20"/>
      <c r="F16" s="20">
        <v>418314513</v>
      </c>
      <c r="G16" s="20"/>
      <c r="H16" s="20">
        <v>415683848</v>
      </c>
      <c r="I16" s="20"/>
      <c r="J16" s="20">
        <v>418314513</v>
      </c>
    </row>
    <row r="17" spans="1:12" ht="24" customHeight="1" x14ac:dyDescent="0.45">
      <c r="A17" s="8" t="s">
        <v>89</v>
      </c>
      <c r="B17" s="19" t="s">
        <v>167</v>
      </c>
      <c r="C17" s="19"/>
      <c r="D17" s="20">
        <v>94903376</v>
      </c>
      <c r="E17" s="19"/>
      <c r="F17" s="20">
        <v>93585653</v>
      </c>
      <c r="G17" s="25"/>
      <c r="H17" s="20">
        <v>94903376</v>
      </c>
      <c r="I17" s="20"/>
      <c r="J17" s="20">
        <v>93585653</v>
      </c>
    </row>
    <row r="18" spans="1:12" ht="24" customHeight="1" x14ac:dyDescent="0.45">
      <c r="A18" s="8" t="s">
        <v>30</v>
      </c>
      <c r="B18" s="19" t="s">
        <v>165</v>
      </c>
      <c r="C18" s="19"/>
      <c r="D18" s="20">
        <v>117398531</v>
      </c>
      <c r="E18" s="19"/>
      <c r="F18" s="20">
        <f>108426587-F25</f>
        <v>108222256</v>
      </c>
      <c r="G18" s="25"/>
      <c r="H18" s="20">
        <v>105966151</v>
      </c>
      <c r="I18" s="20"/>
      <c r="J18" s="20">
        <f>103969625-J25</f>
        <v>103765294</v>
      </c>
    </row>
    <row r="19" spans="1:12" ht="24" customHeight="1" x14ac:dyDescent="0.45">
      <c r="A19" s="7" t="s">
        <v>16</v>
      </c>
      <c r="B19" s="19"/>
      <c r="C19" s="19"/>
      <c r="D19" s="21">
        <f>SUM(D16:D18)</f>
        <v>626630197</v>
      </c>
      <c r="E19" s="19"/>
      <c r="F19" s="21">
        <f>SUM(F16:F18)</f>
        <v>620122422</v>
      </c>
      <c r="G19" s="25"/>
      <c r="H19" s="21">
        <f>SUM(H16:H18)</f>
        <v>616553375</v>
      </c>
      <c r="I19" s="19"/>
      <c r="J19" s="21">
        <f>SUM(J16:J18)</f>
        <v>615665460</v>
      </c>
      <c r="L19" s="9"/>
    </row>
    <row r="20" spans="1:12" ht="18.600000000000001" customHeight="1" x14ac:dyDescent="0.5">
      <c r="A20" s="3"/>
      <c r="B20" s="17"/>
      <c r="C20" s="17"/>
      <c r="D20" s="17"/>
      <c r="E20" s="17"/>
      <c r="F20" s="17"/>
    </row>
    <row r="21" spans="1:12" ht="24" customHeight="1" x14ac:dyDescent="0.45">
      <c r="A21" s="11" t="s">
        <v>120</v>
      </c>
      <c r="B21" s="19"/>
      <c r="C21" s="19"/>
      <c r="D21" s="20">
        <f>+D13-D19</f>
        <v>23096939</v>
      </c>
      <c r="E21" s="20"/>
      <c r="F21" s="20">
        <f>+F13-F19</f>
        <v>50413763</v>
      </c>
      <c r="G21" s="20"/>
      <c r="H21" s="20">
        <f>+H13-H19</f>
        <v>33929047</v>
      </c>
      <c r="I21" s="20"/>
      <c r="J21" s="20">
        <f>+J13-J19</f>
        <v>83065202</v>
      </c>
    </row>
    <row r="22" spans="1:12" ht="18.600000000000001" customHeight="1" x14ac:dyDescent="0.5">
      <c r="A22" s="3"/>
      <c r="B22" s="17"/>
      <c r="C22" s="17"/>
      <c r="D22" s="17"/>
      <c r="E22" s="17"/>
      <c r="F22" s="17"/>
    </row>
    <row r="23" spans="1:12" ht="24" customHeight="1" x14ac:dyDescent="0.45">
      <c r="A23" s="11" t="s">
        <v>31</v>
      </c>
      <c r="B23" s="19" t="s">
        <v>168</v>
      </c>
      <c r="C23" s="19"/>
      <c r="D23" s="25">
        <v>6274789</v>
      </c>
      <c r="E23" s="25"/>
      <c r="F23" s="25">
        <v>5024321</v>
      </c>
      <c r="G23" s="25"/>
      <c r="H23" s="25">
        <v>7402939</v>
      </c>
      <c r="I23" s="25"/>
      <c r="J23" s="25">
        <v>5261533</v>
      </c>
    </row>
    <row r="24" spans="1:12" ht="18.600000000000001" customHeight="1" x14ac:dyDescent="0.5">
      <c r="A24" s="3"/>
      <c r="B24" s="17"/>
      <c r="C24" s="17"/>
      <c r="D24" s="17"/>
      <c r="E24" s="17"/>
      <c r="F24" s="17"/>
    </row>
    <row r="25" spans="1:12" ht="24" customHeight="1" x14ac:dyDescent="0.45">
      <c r="A25" s="11" t="s">
        <v>125</v>
      </c>
      <c r="B25" s="19"/>
      <c r="C25" s="19"/>
      <c r="D25" s="22">
        <v>-147750</v>
      </c>
      <c r="E25" s="19"/>
      <c r="F25" s="22">
        <v>204331</v>
      </c>
      <c r="G25" s="25"/>
      <c r="H25" s="22">
        <v>-147750</v>
      </c>
      <c r="I25" s="19"/>
      <c r="J25" s="22">
        <v>204331</v>
      </c>
    </row>
    <row r="26" spans="1:12" ht="18.600000000000001" customHeight="1" x14ac:dyDescent="0.45">
      <c r="A26" s="8"/>
      <c r="B26" s="19"/>
      <c r="C26" s="19"/>
      <c r="D26" s="25"/>
      <c r="E26" s="19"/>
      <c r="F26" s="25"/>
      <c r="G26" s="25"/>
      <c r="H26" s="25"/>
      <c r="I26" s="19"/>
      <c r="J26" s="25"/>
    </row>
    <row r="27" spans="1:12" ht="24" customHeight="1" x14ac:dyDescent="0.45">
      <c r="A27" s="11" t="s">
        <v>49</v>
      </c>
      <c r="B27" s="19"/>
      <c r="C27" s="19"/>
      <c r="D27" s="20">
        <f>+D21-D23-D25</f>
        <v>16969900</v>
      </c>
      <c r="E27" s="19"/>
      <c r="F27" s="20">
        <f>+F21-F23-F25</f>
        <v>45185111</v>
      </c>
      <c r="G27" s="25"/>
      <c r="H27" s="20">
        <f>+H21-H23-H25</f>
        <v>26673858</v>
      </c>
      <c r="I27" s="19"/>
      <c r="J27" s="20">
        <f>+J21-J23-J25</f>
        <v>77599338</v>
      </c>
    </row>
    <row r="28" spans="1:12" ht="18.600000000000001" customHeight="1" x14ac:dyDescent="0.5">
      <c r="A28" s="3"/>
      <c r="B28" s="17"/>
      <c r="C28" s="17"/>
      <c r="D28" s="17"/>
      <c r="E28" s="17"/>
      <c r="F28" s="17"/>
    </row>
    <row r="29" spans="1:12" ht="24" customHeight="1" x14ac:dyDescent="0.45">
      <c r="A29" s="11" t="s">
        <v>71</v>
      </c>
      <c r="B29" s="19">
        <v>18</v>
      </c>
      <c r="C29" s="19"/>
      <c r="D29" s="22">
        <v>5888754</v>
      </c>
      <c r="E29" s="19"/>
      <c r="F29" s="22">
        <v>15448041</v>
      </c>
      <c r="G29" s="25"/>
      <c r="H29" s="22">
        <v>5910056</v>
      </c>
      <c r="I29" s="19"/>
      <c r="J29" s="22">
        <v>15448041</v>
      </c>
    </row>
    <row r="30" spans="1:12" ht="18.600000000000001" customHeight="1" x14ac:dyDescent="0.5">
      <c r="A30" s="3"/>
      <c r="B30" s="17"/>
      <c r="C30" s="17"/>
      <c r="D30" s="17"/>
      <c r="E30" s="17"/>
      <c r="F30" s="17"/>
    </row>
    <row r="31" spans="1:12" ht="24" customHeight="1" x14ac:dyDescent="0.45">
      <c r="A31" s="7" t="s">
        <v>130</v>
      </c>
      <c r="D31" s="25">
        <f>D27-D29</f>
        <v>11081146</v>
      </c>
      <c r="F31" s="25">
        <f>F27-F29</f>
        <v>29737070</v>
      </c>
      <c r="G31" s="5"/>
      <c r="H31" s="25">
        <f>H27-H29</f>
        <v>20763802</v>
      </c>
      <c r="J31" s="25">
        <f>J27-J29</f>
        <v>62151297</v>
      </c>
    </row>
    <row r="32" spans="1:12" ht="18.600000000000001" customHeight="1" x14ac:dyDescent="0.5">
      <c r="A32" s="3"/>
      <c r="B32" s="17"/>
      <c r="C32" s="17"/>
      <c r="D32" s="17"/>
      <c r="E32" s="17"/>
      <c r="F32" s="17"/>
    </row>
    <row r="33" spans="1:12" ht="24" customHeight="1" x14ac:dyDescent="0.45">
      <c r="A33" s="28" t="s">
        <v>178</v>
      </c>
      <c r="D33" s="94"/>
      <c r="E33" s="31"/>
      <c r="F33" s="94"/>
      <c r="G33" s="5"/>
      <c r="H33" s="94"/>
      <c r="I33" s="31"/>
      <c r="J33" s="94"/>
    </row>
    <row r="34" spans="1:12" ht="24" customHeight="1" x14ac:dyDescent="0.45">
      <c r="A34" s="42" t="s">
        <v>179</v>
      </c>
      <c r="D34" s="5"/>
      <c r="F34" s="5"/>
      <c r="G34" s="5"/>
      <c r="H34" s="5"/>
      <c r="J34" s="5"/>
    </row>
    <row r="35" spans="1:12" ht="24" customHeight="1" x14ac:dyDescent="0.45">
      <c r="A35" s="106" t="s">
        <v>195</v>
      </c>
      <c r="D35" s="5"/>
      <c r="F35" s="5"/>
      <c r="G35" s="5"/>
      <c r="H35" s="5"/>
      <c r="J35" s="5"/>
    </row>
    <row r="36" spans="1:12" ht="24" customHeight="1" x14ac:dyDescent="0.45">
      <c r="A36" s="6" t="s">
        <v>181</v>
      </c>
      <c r="D36" s="5"/>
      <c r="F36" s="5"/>
      <c r="G36" s="5"/>
      <c r="H36" s="5"/>
      <c r="J36" s="5"/>
    </row>
    <row r="37" spans="1:12" ht="24" customHeight="1" x14ac:dyDescent="0.45">
      <c r="A37" s="6" t="s">
        <v>185</v>
      </c>
      <c r="B37" s="19" t="s">
        <v>180</v>
      </c>
      <c r="D37" s="32">
        <v>-2464001</v>
      </c>
      <c r="F37" s="32">
        <v>0</v>
      </c>
      <c r="H37" s="32">
        <v>-2464001</v>
      </c>
      <c r="J37" s="32">
        <v>0</v>
      </c>
    </row>
    <row r="38" spans="1:12" ht="18.600000000000001" customHeight="1" x14ac:dyDescent="0.5">
      <c r="A38" s="3"/>
      <c r="B38" s="17"/>
      <c r="C38" s="17"/>
      <c r="D38" s="17"/>
      <c r="E38" s="17"/>
      <c r="F38" s="17"/>
    </row>
    <row r="39" spans="1:12" s="29" customFormat="1" ht="22.5" thickBot="1" x14ac:dyDescent="0.5">
      <c r="A39" s="28" t="s">
        <v>131</v>
      </c>
      <c r="D39" s="33">
        <f>SUM(D31,D37)</f>
        <v>8617145</v>
      </c>
      <c r="E39" s="31"/>
      <c r="F39" s="33">
        <f>SUM(F31,F37)</f>
        <v>29737070</v>
      </c>
      <c r="G39" s="5"/>
      <c r="H39" s="33">
        <f>SUM(H31,H37)</f>
        <v>18299801</v>
      </c>
      <c r="I39" s="31"/>
      <c r="J39" s="33">
        <f>SUM(J31,J37)</f>
        <v>62151297</v>
      </c>
    </row>
    <row r="40" spans="1:12" ht="18.600000000000001" customHeight="1" thickTop="1" x14ac:dyDescent="0.5">
      <c r="A40" s="3"/>
      <c r="B40" s="17"/>
      <c r="C40" s="17"/>
      <c r="D40" s="17"/>
      <c r="E40" s="17"/>
      <c r="F40" s="17"/>
    </row>
    <row r="41" spans="1:12" s="29" customFormat="1" ht="21.75" x14ac:dyDescent="0.45">
      <c r="A41" s="28" t="s">
        <v>110</v>
      </c>
      <c r="D41" s="30"/>
      <c r="E41" s="31"/>
      <c r="F41" s="30"/>
      <c r="G41" s="5"/>
      <c r="H41" s="30"/>
      <c r="I41" s="31"/>
      <c r="J41" s="30"/>
    </row>
    <row r="42" spans="1:12" s="29" customFormat="1" ht="21.75" x14ac:dyDescent="0.45">
      <c r="A42" s="29" t="s">
        <v>111</v>
      </c>
      <c r="B42" s="19"/>
      <c r="D42" s="25">
        <f>+D44-D43</f>
        <v>12989308</v>
      </c>
      <c r="E42" s="31"/>
      <c r="F42" s="25">
        <f>+F44-F43</f>
        <v>30499916</v>
      </c>
      <c r="G42" s="5"/>
      <c r="H42" s="25">
        <f>+H44-H43</f>
        <v>20763802</v>
      </c>
      <c r="I42" s="31"/>
      <c r="J42" s="25">
        <f>+J44-J43</f>
        <v>62151297</v>
      </c>
    </row>
    <row r="43" spans="1:12" s="29" customFormat="1" ht="21.75" x14ac:dyDescent="0.45">
      <c r="A43" s="29" t="s">
        <v>112</v>
      </c>
      <c r="B43" s="19"/>
      <c r="D43" s="25">
        <v>-1908162</v>
      </c>
      <c r="E43" s="31"/>
      <c r="F43" s="25">
        <v>-762846</v>
      </c>
      <c r="G43" s="5"/>
      <c r="H43" s="30">
        <v>0</v>
      </c>
      <c r="I43" s="31"/>
      <c r="J43" s="30">
        <v>0</v>
      </c>
    </row>
    <row r="44" spans="1:12" s="29" customFormat="1" ht="22.5" thickBot="1" x14ac:dyDescent="0.5">
      <c r="A44" s="28" t="s">
        <v>130</v>
      </c>
      <c r="B44" s="19"/>
      <c r="D44" s="55">
        <f>+D31</f>
        <v>11081146</v>
      </c>
      <c r="E44" s="31"/>
      <c r="F44" s="55">
        <f>+F31</f>
        <v>29737070</v>
      </c>
      <c r="G44" s="5"/>
      <c r="H44" s="55">
        <f>+H31</f>
        <v>20763802</v>
      </c>
      <c r="I44" s="31"/>
      <c r="J44" s="55">
        <f>+J31</f>
        <v>62151297</v>
      </c>
    </row>
    <row r="45" spans="1:12" ht="18.600000000000001" customHeight="1" thickTop="1" x14ac:dyDescent="0.5">
      <c r="A45" s="3"/>
      <c r="B45" s="17"/>
      <c r="C45" s="17"/>
      <c r="D45" s="17"/>
      <c r="E45" s="17"/>
      <c r="F45" s="17"/>
    </row>
    <row r="46" spans="1:12" s="29" customFormat="1" ht="21.75" x14ac:dyDescent="0.45">
      <c r="A46" s="28" t="s">
        <v>113</v>
      </c>
      <c r="B46" s="19"/>
      <c r="D46" s="30"/>
      <c r="E46" s="31"/>
      <c r="F46" s="30"/>
      <c r="G46" s="5"/>
      <c r="H46" s="30"/>
      <c r="I46" s="31"/>
      <c r="J46" s="30"/>
      <c r="L46" s="108"/>
    </row>
    <row r="47" spans="1:12" s="29" customFormat="1" ht="21.75" x14ac:dyDescent="0.45">
      <c r="A47" s="29" t="s">
        <v>111</v>
      </c>
      <c r="B47" s="19"/>
      <c r="D47" s="25">
        <f>+D49-D48</f>
        <v>10525307</v>
      </c>
      <c r="E47" s="25"/>
      <c r="F47" s="25">
        <f>+F49-F48</f>
        <v>30499916</v>
      </c>
      <c r="G47" s="25"/>
      <c r="H47" s="25">
        <f>+H49-H48</f>
        <v>18299801</v>
      </c>
      <c r="I47" s="25"/>
      <c r="J47" s="25">
        <f>+J49-J48</f>
        <v>62151297</v>
      </c>
    </row>
    <row r="48" spans="1:12" s="29" customFormat="1" ht="21.75" x14ac:dyDescent="0.45">
      <c r="A48" s="29" t="s">
        <v>112</v>
      </c>
      <c r="B48" s="19"/>
      <c r="D48" s="30">
        <f>+D43</f>
        <v>-1908162</v>
      </c>
      <c r="E48" s="31"/>
      <c r="F48" s="30">
        <f>+F43</f>
        <v>-762846</v>
      </c>
      <c r="G48" s="5"/>
      <c r="H48" s="30">
        <v>0</v>
      </c>
      <c r="I48" s="31"/>
      <c r="J48" s="30">
        <v>0</v>
      </c>
    </row>
    <row r="49" spans="1:10" s="29" customFormat="1" ht="22.5" thickBot="1" x14ac:dyDescent="0.5">
      <c r="A49" s="28" t="s">
        <v>131</v>
      </c>
      <c r="B49" s="19"/>
      <c r="D49" s="55">
        <f>+D39</f>
        <v>8617145</v>
      </c>
      <c r="E49" s="31"/>
      <c r="F49" s="55">
        <f>+F39</f>
        <v>29737070</v>
      </c>
      <c r="G49" s="5"/>
      <c r="H49" s="55">
        <f>+H39</f>
        <v>18299801</v>
      </c>
      <c r="I49" s="31"/>
      <c r="J49" s="55">
        <f>+J39</f>
        <v>62151297</v>
      </c>
    </row>
    <row r="50" spans="1:10" ht="18.600000000000001" customHeight="1" thickTop="1" x14ac:dyDescent="0.5">
      <c r="A50" s="3"/>
      <c r="B50" s="17"/>
      <c r="C50" s="17"/>
      <c r="D50" s="17"/>
      <c r="E50" s="17"/>
      <c r="F50" s="17"/>
    </row>
    <row r="51" spans="1:10" s="29" customFormat="1" ht="22.5" thickBot="1" x14ac:dyDescent="0.5">
      <c r="A51" s="28" t="s">
        <v>139</v>
      </c>
      <c r="B51" s="19">
        <v>16</v>
      </c>
      <c r="D51" s="103">
        <f>D42/307999987</f>
        <v>4.2173079702110504E-2</v>
      </c>
      <c r="E51" s="104"/>
      <c r="F51" s="103">
        <f>F42/307999987</f>
        <v>9.9025705478357692E-2</v>
      </c>
      <c r="G51" s="105"/>
      <c r="H51" s="103">
        <f>H42/307999987</f>
        <v>6.7414944403877519E-2</v>
      </c>
      <c r="I51" s="104"/>
      <c r="J51" s="103">
        <f>J42/307999987</f>
        <v>0.20178993384178293</v>
      </c>
    </row>
    <row r="52" spans="1:10" ht="18.600000000000001" customHeight="1" thickTop="1" x14ac:dyDescent="0.5">
      <c r="A52" s="3"/>
      <c r="B52" s="17"/>
      <c r="C52" s="17"/>
      <c r="D52" s="17"/>
      <c r="E52" s="17"/>
      <c r="F52" s="17"/>
    </row>
    <row r="53" spans="1:10" s="29" customFormat="1" ht="22.5" thickBot="1" x14ac:dyDescent="0.5">
      <c r="A53" s="28" t="s">
        <v>177</v>
      </c>
      <c r="B53" s="19">
        <v>16</v>
      </c>
      <c r="D53" s="103">
        <f>D42/314086443</f>
        <v>4.1355837825830639E-2</v>
      </c>
      <c r="E53" s="104"/>
      <c r="F53" s="103">
        <f>F51</f>
        <v>9.9025705478357692E-2</v>
      </c>
      <c r="G53" s="105"/>
      <c r="H53" s="103">
        <f>H42/314086443</f>
        <v>6.6108558528264777E-2</v>
      </c>
      <c r="I53" s="104"/>
      <c r="J53" s="103">
        <f>J51</f>
        <v>0.20178993384178293</v>
      </c>
    </row>
    <row r="54" spans="1:10" s="29" customFormat="1" ht="18.600000000000001" customHeight="1" thickTop="1" x14ac:dyDescent="0.45">
      <c r="A54" s="39"/>
      <c r="D54" s="97"/>
      <c r="E54" s="98"/>
      <c r="F54" s="97"/>
      <c r="G54" s="5"/>
      <c r="H54" s="6"/>
      <c r="I54" s="9"/>
      <c r="J54" s="6"/>
    </row>
    <row r="55" spans="1:10" ht="24" customHeight="1" x14ac:dyDescent="0.45">
      <c r="A55" s="6" t="s">
        <v>136</v>
      </c>
      <c r="G55" s="5"/>
    </row>
    <row r="56" spans="1:10" ht="24" customHeight="1" x14ac:dyDescent="0.45">
      <c r="G56" s="5"/>
    </row>
  </sheetData>
  <mergeCells count="3">
    <mergeCell ref="D5:J5"/>
    <mergeCell ref="D6:F6"/>
    <mergeCell ref="H6:J6"/>
  </mergeCells>
  <pageMargins left="0.70866141732283472" right="0.31496062992125984" top="0.43307086614173229" bottom="0.39370078740157483" header="0.15748031496062992" footer="0.39370078740157483"/>
  <pageSetup paperSize="9" scale="65" firstPageNumber="8" orientation="portrait" useFirstPageNumber="1" r:id="rId1"/>
  <headerFooter alignWithMargins="0">
    <oddFooter>&amp;R&amp;"Angsana New,Regular"&amp;15&amp;P</oddFooter>
  </headerFooter>
  <rowBreaks count="1" manualBreakCount="1">
    <brk id="55" max="9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O23"/>
  <sheetViews>
    <sheetView view="pageBreakPreview" topLeftCell="A22" zoomScaleNormal="115" zoomScaleSheetLayoutView="100" workbookViewId="0">
      <selection activeCell="A5" sqref="A5"/>
    </sheetView>
  </sheetViews>
  <sheetFormatPr defaultColWidth="9" defaultRowHeight="24" customHeight="1" x14ac:dyDescent="0.5"/>
  <cols>
    <col min="1" max="1" width="58.140625" style="57" bestFit="1" customWidth="1"/>
    <col min="2" max="2" width="1.5703125" style="57" customWidth="1"/>
    <col min="3" max="3" width="9.7109375" style="57" customWidth="1"/>
    <col min="4" max="4" width="1.7109375" style="57" customWidth="1"/>
    <col min="5" max="5" width="13.5703125" style="57" customWidth="1"/>
    <col min="6" max="6" width="1.7109375" style="57" customWidth="1"/>
    <col min="7" max="7" width="13.5703125" style="57" customWidth="1"/>
    <col min="8" max="8" width="1.7109375" style="57" customWidth="1"/>
    <col min="9" max="9" width="13.5703125" style="57" customWidth="1"/>
    <col min="10" max="10" width="1.7109375" style="57" customWidth="1"/>
    <col min="11" max="11" width="13.5703125" style="57" customWidth="1"/>
    <col min="12" max="12" width="1.85546875" style="57" customWidth="1"/>
    <col min="13" max="13" width="13.5703125" style="57" customWidth="1"/>
    <col min="14" max="14" width="1.7109375" style="57" customWidth="1"/>
    <col min="15" max="15" width="13.5703125" style="57" customWidth="1"/>
    <col min="16" max="16384" width="9" style="57"/>
  </cols>
  <sheetData>
    <row r="1" spans="1:15" ht="24" customHeight="1" x14ac:dyDescent="0.5">
      <c r="A1" s="3" t="str">
        <f>+T_BS!A1</f>
        <v>บริษัท เทคโนเมดิคัล จำกัด (มหาชน) และบริษัทย่อย</v>
      </c>
      <c r="B1" s="3"/>
      <c r="C1" s="3"/>
      <c r="D1" s="56"/>
      <c r="E1" s="56"/>
      <c r="F1" s="56"/>
      <c r="G1" s="56"/>
      <c r="H1" s="56"/>
      <c r="I1" s="56"/>
      <c r="J1" s="56"/>
      <c r="O1" s="45"/>
    </row>
    <row r="2" spans="1:15" ht="24" customHeight="1" x14ac:dyDescent="0.5">
      <c r="A2" s="1" t="s">
        <v>11</v>
      </c>
      <c r="B2" s="1"/>
      <c r="C2" s="1"/>
      <c r="O2" s="45"/>
    </row>
    <row r="3" spans="1:15" ht="24" customHeight="1" x14ac:dyDescent="0.5">
      <c r="A3" s="2" t="s">
        <v>172</v>
      </c>
      <c r="B3" s="2"/>
      <c r="C3" s="2"/>
    </row>
    <row r="4" spans="1:15" ht="24" customHeight="1" x14ac:dyDescent="0.5">
      <c r="A4" s="2"/>
      <c r="B4" s="2"/>
      <c r="C4" s="2"/>
    </row>
    <row r="5" spans="1:15" s="58" customFormat="1" ht="24" customHeight="1" x14ac:dyDescent="0.5">
      <c r="E5" s="116" t="s">
        <v>137</v>
      </c>
      <c r="F5" s="116"/>
      <c r="G5" s="116"/>
      <c r="H5" s="116"/>
      <c r="I5" s="116"/>
      <c r="J5" s="116"/>
      <c r="K5" s="116"/>
      <c r="L5" s="116"/>
      <c r="M5" s="116"/>
      <c r="N5" s="116"/>
      <c r="O5" s="116"/>
    </row>
    <row r="6" spans="1:15" s="59" customFormat="1" ht="24" customHeight="1" x14ac:dyDescent="0.5">
      <c r="A6" s="58"/>
      <c r="B6" s="58"/>
      <c r="C6" s="58"/>
      <c r="D6" s="58"/>
      <c r="E6" s="117" t="s">
        <v>100</v>
      </c>
      <c r="F6" s="117"/>
      <c r="G6" s="117"/>
      <c r="H6" s="117"/>
      <c r="I6" s="117"/>
      <c r="J6" s="117"/>
      <c r="K6" s="117"/>
      <c r="L6" s="117"/>
      <c r="M6" s="117"/>
      <c r="N6" s="117"/>
      <c r="O6" s="117"/>
    </row>
    <row r="7" spans="1:15" s="59" customFormat="1" ht="24" customHeight="1" x14ac:dyDescent="0.5">
      <c r="I7" s="116" t="s">
        <v>25</v>
      </c>
      <c r="J7" s="116"/>
      <c r="K7" s="116"/>
      <c r="M7" s="85"/>
      <c r="N7" s="85"/>
    </row>
    <row r="8" spans="1:15" s="59" customFormat="1" ht="24" customHeight="1" x14ac:dyDescent="0.5">
      <c r="E8" s="59" t="s">
        <v>72</v>
      </c>
      <c r="I8" s="59" t="s">
        <v>75</v>
      </c>
      <c r="M8" s="59" t="s">
        <v>103</v>
      </c>
      <c r="O8" s="59" t="s">
        <v>69</v>
      </c>
    </row>
    <row r="9" spans="1:15" s="59" customFormat="1" ht="24" customHeight="1" x14ac:dyDescent="0.5">
      <c r="E9" s="59" t="s">
        <v>73</v>
      </c>
      <c r="G9" s="59" t="s">
        <v>84</v>
      </c>
      <c r="I9" s="59" t="s">
        <v>104</v>
      </c>
      <c r="K9" s="69" t="s">
        <v>122</v>
      </c>
      <c r="M9" s="59" t="s">
        <v>105</v>
      </c>
      <c r="O9" s="59" t="s">
        <v>74</v>
      </c>
    </row>
    <row r="10" spans="1:15" s="58" customFormat="1" ht="24" customHeight="1" x14ac:dyDescent="0.5">
      <c r="A10" s="59"/>
      <c r="B10" s="59"/>
      <c r="C10" s="60" t="s">
        <v>5</v>
      </c>
      <c r="D10" s="59"/>
      <c r="E10" s="60" t="s">
        <v>121</v>
      </c>
      <c r="F10" s="59"/>
      <c r="G10" s="60" t="s">
        <v>85</v>
      </c>
      <c r="H10" s="59"/>
      <c r="I10" s="60" t="s">
        <v>106</v>
      </c>
      <c r="J10" s="59"/>
      <c r="K10" s="86" t="s">
        <v>75</v>
      </c>
      <c r="L10" s="59"/>
      <c r="M10" s="60" t="s">
        <v>107</v>
      </c>
      <c r="N10" s="59"/>
      <c r="O10" s="60" t="s">
        <v>24</v>
      </c>
    </row>
    <row r="11" spans="1:15" s="58" customFormat="1" ht="24" customHeight="1" x14ac:dyDescent="0.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69"/>
      <c r="L11" s="59"/>
      <c r="M11" s="59"/>
      <c r="N11" s="59"/>
      <c r="O11" s="59"/>
    </row>
    <row r="12" spans="1:15" s="62" customFormat="1" ht="24" customHeight="1" x14ac:dyDescent="0.5">
      <c r="A12" s="61" t="s">
        <v>182</v>
      </c>
      <c r="B12" s="61"/>
      <c r="C12" s="93"/>
      <c r="D12" s="57"/>
      <c r="E12" s="72">
        <v>153999994</v>
      </c>
      <c r="F12" s="72"/>
      <c r="G12" s="72">
        <v>184034596</v>
      </c>
      <c r="H12" s="72"/>
      <c r="I12" s="72">
        <v>15010000</v>
      </c>
      <c r="J12" s="72"/>
      <c r="K12" s="72">
        <v>94494784</v>
      </c>
      <c r="L12" s="67"/>
      <c r="M12" s="67">
        <v>24845644</v>
      </c>
      <c r="N12" s="67"/>
      <c r="O12" s="67">
        <f>SUM(E12:M12)</f>
        <v>472385018</v>
      </c>
    </row>
    <row r="13" spans="1:15" s="62" customFormat="1" ht="24" customHeight="1" x14ac:dyDescent="0.5">
      <c r="A13" s="57" t="s">
        <v>132</v>
      </c>
      <c r="B13" s="61"/>
      <c r="C13" s="93">
        <v>19</v>
      </c>
      <c r="D13" s="57"/>
      <c r="E13" s="72">
        <v>0</v>
      </c>
      <c r="F13" s="72">
        <v>0</v>
      </c>
      <c r="G13" s="72">
        <v>0</v>
      </c>
      <c r="H13" s="72"/>
      <c r="I13" s="72">
        <v>390000</v>
      </c>
      <c r="J13" s="72"/>
      <c r="K13" s="72">
        <v>-390000</v>
      </c>
      <c r="L13" s="67"/>
      <c r="M13" s="67">
        <v>0</v>
      </c>
      <c r="N13" s="67"/>
      <c r="O13" s="67">
        <f t="shared" ref="O13:O18" si="0">SUM(E13:M13)</f>
        <v>0</v>
      </c>
    </row>
    <row r="14" spans="1:15" s="62" customFormat="1" ht="24" customHeight="1" x14ac:dyDescent="0.5">
      <c r="A14" s="57" t="s">
        <v>155</v>
      </c>
      <c r="B14" s="61"/>
      <c r="C14" s="93"/>
      <c r="D14" s="57"/>
      <c r="E14" s="72">
        <v>0</v>
      </c>
      <c r="F14" s="72"/>
      <c r="G14" s="72">
        <v>0</v>
      </c>
      <c r="H14" s="72"/>
      <c r="I14" s="72">
        <v>0</v>
      </c>
      <c r="J14" s="72"/>
      <c r="K14" s="72">
        <v>0</v>
      </c>
      <c r="L14" s="67"/>
      <c r="M14" s="67">
        <v>35000000</v>
      </c>
      <c r="N14" s="67"/>
      <c r="O14" s="67">
        <f t="shared" si="0"/>
        <v>35000000</v>
      </c>
    </row>
    <row r="15" spans="1:15" s="62" customFormat="1" ht="24" customHeight="1" x14ac:dyDescent="0.5">
      <c r="A15" s="57" t="s">
        <v>156</v>
      </c>
      <c r="B15" s="57"/>
      <c r="C15" s="93">
        <v>19</v>
      </c>
      <c r="D15" s="57"/>
      <c r="E15" s="72">
        <v>0</v>
      </c>
      <c r="F15" s="72"/>
      <c r="G15" s="72">
        <v>0</v>
      </c>
      <c r="H15" s="72"/>
      <c r="I15" s="72">
        <v>0</v>
      </c>
      <c r="J15" s="72"/>
      <c r="K15" s="72">
        <v>-30799899</v>
      </c>
      <c r="L15" s="67"/>
      <c r="M15" s="68">
        <v>0</v>
      </c>
      <c r="N15" s="67"/>
      <c r="O15" s="67">
        <f t="shared" si="0"/>
        <v>-30799899</v>
      </c>
    </row>
    <row r="16" spans="1:15" s="62" customFormat="1" ht="24" customHeight="1" x14ac:dyDescent="0.5">
      <c r="A16" s="57" t="s">
        <v>131</v>
      </c>
      <c r="B16" s="57"/>
      <c r="C16" s="93"/>
      <c r="D16" s="57"/>
      <c r="E16" s="72">
        <v>0</v>
      </c>
      <c r="F16" s="72"/>
      <c r="G16" s="72">
        <v>0</v>
      </c>
      <c r="H16" s="72"/>
      <c r="I16" s="72">
        <v>0</v>
      </c>
      <c r="J16" s="72"/>
      <c r="K16" s="72">
        <v>30499916</v>
      </c>
      <c r="L16" s="67"/>
      <c r="M16" s="68">
        <v>-762846</v>
      </c>
      <c r="N16" s="67"/>
      <c r="O16" s="107">
        <f t="shared" si="0"/>
        <v>29737070</v>
      </c>
    </row>
    <row r="17" spans="1:15" s="62" customFormat="1" ht="24" customHeight="1" x14ac:dyDescent="0.5">
      <c r="A17" s="61" t="s">
        <v>146</v>
      </c>
      <c r="B17" s="61"/>
      <c r="C17" s="93"/>
      <c r="D17" s="57"/>
      <c r="E17" s="100">
        <f>SUM(E12:E16)</f>
        <v>153999994</v>
      </c>
      <c r="F17" s="101"/>
      <c r="G17" s="100">
        <f>SUM(G12:G16)</f>
        <v>184034596</v>
      </c>
      <c r="H17" s="101"/>
      <c r="I17" s="100">
        <f>SUM(I12:I16)</f>
        <v>15400000</v>
      </c>
      <c r="J17" s="101"/>
      <c r="K17" s="100">
        <f>SUM(K12:K16)</f>
        <v>93804801</v>
      </c>
      <c r="L17" s="67"/>
      <c r="M17" s="100">
        <f>SUM(M12:M16)</f>
        <v>59082798</v>
      </c>
      <c r="N17" s="67"/>
      <c r="O17" s="100">
        <f>SUM(O12:O16)</f>
        <v>506322189</v>
      </c>
    </row>
    <row r="18" spans="1:15" ht="24" customHeight="1" x14ac:dyDescent="0.5">
      <c r="A18" s="57" t="s">
        <v>132</v>
      </c>
      <c r="C18" s="93">
        <v>19</v>
      </c>
      <c r="E18" s="109">
        <v>0</v>
      </c>
      <c r="F18" s="109">
        <v>0</v>
      </c>
      <c r="G18" s="109">
        <v>0</v>
      </c>
      <c r="H18" s="109"/>
      <c r="I18" s="101">
        <v>1040000</v>
      </c>
      <c r="J18" s="109"/>
      <c r="K18" s="67">
        <f>-I18</f>
        <v>-1040000</v>
      </c>
      <c r="L18" s="67"/>
      <c r="M18" s="67">
        <v>0</v>
      </c>
      <c r="N18" s="66"/>
      <c r="O18" s="67">
        <f t="shared" si="0"/>
        <v>0</v>
      </c>
    </row>
    <row r="19" spans="1:15" ht="24" customHeight="1" x14ac:dyDescent="0.5">
      <c r="A19" s="57" t="s">
        <v>156</v>
      </c>
      <c r="B19" s="61"/>
      <c r="C19" s="93">
        <v>19</v>
      </c>
      <c r="E19" s="72">
        <v>0</v>
      </c>
      <c r="F19" s="72"/>
      <c r="G19" s="72">
        <v>0</v>
      </c>
      <c r="H19" s="72"/>
      <c r="I19" s="72">
        <v>0</v>
      </c>
      <c r="J19" s="72"/>
      <c r="K19" s="67">
        <f>-26179992</f>
        <v>-26179992</v>
      </c>
      <c r="L19" s="67"/>
      <c r="M19" s="67">
        <v>0</v>
      </c>
      <c r="N19" s="67"/>
      <c r="O19" s="67">
        <f>SUM(E19:M19)</f>
        <v>-26179992</v>
      </c>
    </row>
    <row r="20" spans="1:15" ht="24" customHeight="1" x14ac:dyDescent="0.5">
      <c r="A20" s="57" t="s">
        <v>131</v>
      </c>
      <c r="C20" s="93"/>
      <c r="E20" s="72">
        <v>0</v>
      </c>
      <c r="F20" s="72"/>
      <c r="G20" s="72">
        <v>0</v>
      </c>
      <c r="H20" s="72"/>
      <c r="I20" s="72">
        <v>0</v>
      </c>
      <c r="J20" s="72"/>
      <c r="K20" s="68">
        <f>+T_PL!D47</f>
        <v>10525307</v>
      </c>
      <c r="L20" s="67"/>
      <c r="M20" s="107">
        <f>+T_PL!D48</f>
        <v>-1908162</v>
      </c>
      <c r="N20" s="67"/>
      <c r="O20" s="107">
        <f>SUM(E20:M20)</f>
        <v>8617145</v>
      </c>
    </row>
    <row r="21" spans="1:15" s="62" customFormat="1" ht="24" customHeight="1" thickBot="1" x14ac:dyDescent="0.55000000000000004">
      <c r="A21" s="61" t="s">
        <v>183</v>
      </c>
      <c r="B21" s="61"/>
      <c r="C21" s="93"/>
      <c r="D21" s="57"/>
      <c r="E21" s="63">
        <f>SUM(E17:E20)</f>
        <v>153999994</v>
      </c>
      <c r="F21" s="64"/>
      <c r="G21" s="63">
        <f>SUM(G17:G20)</f>
        <v>184034596</v>
      </c>
      <c r="H21" s="64"/>
      <c r="I21" s="63">
        <f>SUM(I17:I20)</f>
        <v>16440000</v>
      </c>
      <c r="J21" s="64"/>
      <c r="K21" s="73">
        <f>SUM(K17:K20)</f>
        <v>77110116</v>
      </c>
      <c r="L21" s="67"/>
      <c r="M21" s="63">
        <f>SUM(M17:M20)</f>
        <v>57174636</v>
      </c>
      <c r="N21" s="67"/>
      <c r="O21" s="63">
        <f>SUM(O17:O20)</f>
        <v>488759342</v>
      </c>
    </row>
    <row r="22" spans="1:15" s="62" customFormat="1" ht="24" customHeight="1" thickTop="1" x14ac:dyDescent="0.5">
      <c r="A22" s="57"/>
      <c r="B22" s="57"/>
      <c r="C22" s="69"/>
      <c r="D22" s="70"/>
      <c r="E22" s="69"/>
      <c r="F22" s="69"/>
      <c r="G22" s="69"/>
      <c r="H22" s="59"/>
      <c r="I22" s="69"/>
      <c r="J22" s="59"/>
      <c r="K22" s="69"/>
      <c r="L22" s="67"/>
      <c r="M22" s="69"/>
      <c r="N22" s="67"/>
      <c r="O22" s="69"/>
    </row>
    <row r="23" spans="1:15" ht="24" customHeight="1" x14ac:dyDescent="0.5">
      <c r="A23" s="71" t="s">
        <v>136</v>
      </c>
      <c r="B23" s="71"/>
      <c r="C23" s="71"/>
    </row>
  </sheetData>
  <mergeCells count="3">
    <mergeCell ref="E5:O5"/>
    <mergeCell ref="E6:O6"/>
    <mergeCell ref="I7:K7"/>
  </mergeCells>
  <pageMargins left="0.55118110236220497" right="0.196850393700787" top="0.98425196850393704" bottom="0.31496062992126" header="0.511811023622047" footer="0.31496062992126"/>
  <pageSetup paperSize="9" scale="63" firstPageNumber="9" orientation="portrait" useFirstPageNumber="1" r:id="rId1"/>
  <headerFooter alignWithMargins="0">
    <oddFooter>&amp;R&amp;"Angsana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M22"/>
  <sheetViews>
    <sheetView view="pageBreakPreview" topLeftCell="A25" zoomScaleNormal="80" zoomScaleSheetLayoutView="100" workbookViewId="0">
      <selection activeCell="A5" sqref="A5"/>
    </sheetView>
  </sheetViews>
  <sheetFormatPr defaultColWidth="9" defaultRowHeight="24" customHeight="1" x14ac:dyDescent="0.5"/>
  <cols>
    <col min="1" max="1" width="39.28515625" style="57" customWidth="1"/>
    <col min="2" max="2" width="1.7109375" style="57" customWidth="1"/>
    <col min="3" max="3" width="9.7109375" style="57" customWidth="1"/>
    <col min="4" max="4" width="1.7109375" style="57" customWidth="1"/>
    <col min="5" max="5" width="14" style="57" customWidth="1"/>
    <col min="6" max="6" width="1.7109375" style="57" customWidth="1"/>
    <col min="7" max="7" width="13.5703125" style="57" customWidth="1"/>
    <col min="8" max="8" width="1.7109375" style="57" customWidth="1"/>
    <col min="9" max="9" width="14" style="57" customWidth="1"/>
    <col min="10" max="10" width="1.7109375" style="57" customWidth="1"/>
    <col min="11" max="11" width="15.5703125" style="57" customWidth="1"/>
    <col min="12" max="12" width="1.85546875" style="57" customWidth="1"/>
    <col min="13" max="13" width="14" style="57" customWidth="1"/>
    <col min="14" max="16384" width="9" style="57"/>
  </cols>
  <sheetData>
    <row r="1" spans="1:13" ht="23.25" x14ac:dyDescent="0.5">
      <c r="A1" s="3" t="str">
        <f>+'T_EQ Conso'!A1</f>
        <v>บริษัท เทคโนเมดิคัล จำกัด (มหาชน) และบริษัทย่อย</v>
      </c>
      <c r="B1" s="56"/>
      <c r="C1" s="3"/>
      <c r="D1" s="56"/>
      <c r="E1" s="56"/>
      <c r="F1" s="56"/>
      <c r="G1" s="56"/>
      <c r="H1" s="56"/>
      <c r="I1" s="56"/>
      <c r="J1" s="56"/>
      <c r="M1" s="45"/>
    </row>
    <row r="2" spans="1:13" ht="23.25" x14ac:dyDescent="0.5">
      <c r="A2" s="1" t="s">
        <v>11</v>
      </c>
      <c r="C2" s="1"/>
      <c r="M2" s="45"/>
    </row>
    <row r="3" spans="1:13" ht="23.25" x14ac:dyDescent="0.5">
      <c r="A3" s="2" t="str">
        <f>T_PL!A3</f>
        <v>สำหรับปีสิ้นสุดวันที่ 31 ธันวาคม 2565 และ 2564</v>
      </c>
      <c r="C3" s="2"/>
    </row>
    <row r="4" spans="1:13" ht="23.25" x14ac:dyDescent="0.5">
      <c r="A4" s="2"/>
      <c r="C4" s="2"/>
    </row>
    <row r="5" spans="1:13" s="58" customFormat="1" ht="23.25" x14ac:dyDescent="0.5">
      <c r="E5" s="116" t="s">
        <v>137</v>
      </c>
      <c r="F5" s="116"/>
      <c r="G5" s="116"/>
      <c r="H5" s="116"/>
      <c r="I5" s="116"/>
      <c r="J5" s="116"/>
      <c r="K5" s="116"/>
      <c r="L5" s="116"/>
      <c r="M5" s="116"/>
    </row>
    <row r="6" spans="1:13" s="58" customFormat="1" ht="23.25" x14ac:dyDescent="0.5">
      <c r="E6" s="117" t="s">
        <v>101</v>
      </c>
      <c r="F6" s="117"/>
      <c r="G6" s="117"/>
      <c r="H6" s="117"/>
      <c r="I6" s="117"/>
      <c r="J6" s="117"/>
      <c r="K6" s="117"/>
      <c r="L6" s="117"/>
      <c r="M6" s="117"/>
    </row>
    <row r="7" spans="1:13" s="59" customFormat="1" ht="23.25" x14ac:dyDescent="0.5">
      <c r="I7" s="116" t="s">
        <v>25</v>
      </c>
      <c r="J7" s="116"/>
      <c r="K7" s="116"/>
    </row>
    <row r="8" spans="1:13" s="59" customFormat="1" ht="23.25" x14ac:dyDescent="0.5">
      <c r="E8" s="59" t="s">
        <v>72</v>
      </c>
      <c r="I8" s="59" t="s">
        <v>75</v>
      </c>
    </row>
    <row r="9" spans="1:13" s="59" customFormat="1" ht="23.25" x14ac:dyDescent="0.5">
      <c r="E9" s="59" t="s">
        <v>73</v>
      </c>
      <c r="G9" s="59" t="s">
        <v>84</v>
      </c>
      <c r="I9" s="59" t="s">
        <v>104</v>
      </c>
      <c r="M9" s="59" t="s">
        <v>102</v>
      </c>
    </row>
    <row r="10" spans="1:13" s="59" customFormat="1" ht="23.25" x14ac:dyDescent="0.5">
      <c r="C10" s="60" t="s">
        <v>5</v>
      </c>
      <c r="E10" s="60" t="s">
        <v>121</v>
      </c>
      <c r="G10" s="60" t="s">
        <v>85</v>
      </c>
      <c r="I10" s="60" t="s">
        <v>106</v>
      </c>
      <c r="K10" s="60" t="s">
        <v>123</v>
      </c>
      <c r="M10" s="60" t="s">
        <v>24</v>
      </c>
    </row>
    <row r="11" spans="1:13" s="59" customFormat="1" ht="23.25" x14ac:dyDescent="0.5"/>
    <row r="12" spans="1:13" ht="23.25" x14ac:dyDescent="0.5">
      <c r="A12" s="61" t="s">
        <v>182</v>
      </c>
      <c r="E12" s="72">
        <v>153999994</v>
      </c>
      <c r="F12" s="72"/>
      <c r="G12" s="72">
        <v>184034596</v>
      </c>
      <c r="H12" s="72"/>
      <c r="I12" s="72">
        <v>15010000</v>
      </c>
      <c r="J12" s="72"/>
      <c r="K12" s="72">
        <v>95112207</v>
      </c>
      <c r="L12" s="67"/>
      <c r="M12" s="67">
        <f>SUM(E12:K12)</f>
        <v>448156797</v>
      </c>
    </row>
    <row r="13" spans="1:13" ht="23.25" x14ac:dyDescent="0.5">
      <c r="A13" s="57" t="s">
        <v>132</v>
      </c>
      <c r="C13" s="93">
        <v>19</v>
      </c>
      <c r="E13" s="72">
        <v>0</v>
      </c>
      <c r="F13" s="72"/>
      <c r="G13" s="72">
        <v>0</v>
      </c>
      <c r="H13" s="72"/>
      <c r="I13" s="72">
        <v>390000</v>
      </c>
      <c r="J13" s="72"/>
      <c r="K13" s="72">
        <v>-390000</v>
      </c>
      <c r="L13" s="67"/>
      <c r="M13" s="67">
        <f t="shared" ref="M13:M15" si="0">SUM(E13:K13)</f>
        <v>0</v>
      </c>
    </row>
    <row r="14" spans="1:13" ht="23.25" x14ac:dyDescent="0.5">
      <c r="A14" s="57" t="s">
        <v>156</v>
      </c>
      <c r="C14" s="93">
        <v>19</v>
      </c>
      <c r="E14" s="72">
        <v>0</v>
      </c>
      <c r="F14" s="72"/>
      <c r="G14" s="72">
        <v>0</v>
      </c>
      <c r="H14" s="72"/>
      <c r="I14" s="72">
        <v>0</v>
      </c>
      <c r="J14" s="72"/>
      <c r="K14" s="101">
        <v>-30799899</v>
      </c>
      <c r="L14" s="67"/>
      <c r="M14" s="67">
        <f t="shared" si="0"/>
        <v>-30799899</v>
      </c>
    </row>
    <row r="15" spans="1:13" ht="23.25" x14ac:dyDescent="0.5">
      <c r="A15" s="57" t="s">
        <v>131</v>
      </c>
      <c r="E15" s="72">
        <v>0</v>
      </c>
      <c r="F15" s="72"/>
      <c r="G15" s="72">
        <v>0</v>
      </c>
      <c r="H15" s="72"/>
      <c r="I15" s="72">
        <v>0</v>
      </c>
      <c r="J15" s="72"/>
      <c r="K15" s="72">
        <v>62151297</v>
      </c>
      <c r="L15" s="67"/>
      <c r="M15" s="107">
        <f t="shared" si="0"/>
        <v>62151297</v>
      </c>
    </row>
    <row r="16" spans="1:13" ht="23.25" x14ac:dyDescent="0.5">
      <c r="A16" s="61" t="s">
        <v>146</v>
      </c>
      <c r="E16" s="100">
        <f>SUM(E12:E15)</f>
        <v>153999994</v>
      </c>
      <c r="F16" s="72"/>
      <c r="G16" s="100">
        <f>SUM(G12:G15)</f>
        <v>184034596</v>
      </c>
      <c r="H16" s="72"/>
      <c r="I16" s="100">
        <f>SUM(I12:I15)</f>
        <v>15400000</v>
      </c>
      <c r="J16" s="72"/>
      <c r="K16" s="100">
        <f>SUM(K12:K15)</f>
        <v>126073605</v>
      </c>
      <c r="L16" s="67"/>
      <c r="M16" s="100">
        <f>SUM(M12:M15)</f>
        <v>479508195</v>
      </c>
    </row>
    <row r="17" spans="1:13" ht="23.25" x14ac:dyDescent="0.5">
      <c r="A17" s="57" t="s">
        <v>132</v>
      </c>
      <c r="C17" s="93">
        <v>19</v>
      </c>
      <c r="E17" s="101">
        <v>0</v>
      </c>
      <c r="F17" s="72"/>
      <c r="G17" s="101">
        <v>0</v>
      </c>
      <c r="H17" s="72"/>
      <c r="I17" s="72">
        <f>-K17</f>
        <v>1040000</v>
      </c>
      <c r="J17" s="72"/>
      <c r="K17" s="72">
        <v>-1040000</v>
      </c>
      <c r="L17" s="67"/>
      <c r="M17" s="67">
        <f>SUM(E17:K17)</f>
        <v>0</v>
      </c>
    </row>
    <row r="18" spans="1:13" ht="23.25" x14ac:dyDescent="0.5">
      <c r="A18" s="57" t="s">
        <v>156</v>
      </c>
      <c r="C18" s="93">
        <v>19</v>
      </c>
      <c r="E18" s="101">
        <v>0</v>
      </c>
      <c r="F18" s="72"/>
      <c r="G18" s="72">
        <v>0</v>
      </c>
      <c r="H18" s="72"/>
      <c r="I18" s="72">
        <v>0</v>
      </c>
      <c r="J18" s="72"/>
      <c r="K18" s="101">
        <f>-26179992</f>
        <v>-26179992</v>
      </c>
      <c r="L18" s="67"/>
      <c r="M18" s="67">
        <f t="shared" ref="M18:M19" si="1">SUM(E18:K18)</f>
        <v>-26179992</v>
      </c>
    </row>
    <row r="19" spans="1:13" ht="23.25" x14ac:dyDescent="0.5">
      <c r="A19" s="57" t="s">
        <v>131</v>
      </c>
      <c r="E19" s="72">
        <v>0</v>
      </c>
      <c r="F19" s="72"/>
      <c r="G19" s="72">
        <v>0</v>
      </c>
      <c r="H19" s="72"/>
      <c r="I19" s="72">
        <v>0</v>
      </c>
      <c r="J19" s="72"/>
      <c r="K19" s="72">
        <f>+T_PL!H49</f>
        <v>18299801</v>
      </c>
      <c r="L19" s="67"/>
      <c r="M19" s="107">
        <f t="shared" si="1"/>
        <v>18299801</v>
      </c>
    </row>
    <row r="20" spans="1:13" thickBot="1" x14ac:dyDescent="0.55000000000000004">
      <c r="A20" s="61" t="s">
        <v>183</v>
      </c>
      <c r="E20" s="73">
        <f>SUM(E16:E19)</f>
        <v>153999994</v>
      </c>
      <c r="F20" s="72"/>
      <c r="G20" s="73">
        <f>SUM(G16:G19)</f>
        <v>184034596</v>
      </c>
      <c r="H20" s="72"/>
      <c r="I20" s="73">
        <f>SUM(I16:I19)</f>
        <v>16440000</v>
      </c>
      <c r="J20" s="72"/>
      <c r="K20" s="73">
        <f>SUM(K16:K19)</f>
        <v>117153414</v>
      </c>
      <c r="L20" s="67"/>
      <c r="M20" s="65">
        <f>SUM(M16:M19)</f>
        <v>471628004</v>
      </c>
    </row>
    <row r="21" spans="1:13" thickTop="1" x14ac:dyDescent="0.5">
      <c r="B21" s="70"/>
      <c r="C21" s="69"/>
      <c r="D21" s="70"/>
      <c r="E21" s="69"/>
      <c r="F21" s="69"/>
      <c r="G21" s="69"/>
      <c r="H21" s="59"/>
      <c r="I21" s="69"/>
      <c r="J21" s="59"/>
      <c r="K21" s="69"/>
      <c r="L21" s="67"/>
      <c r="M21" s="69"/>
    </row>
    <row r="22" spans="1:13" ht="23.25" x14ac:dyDescent="0.5">
      <c r="A22" s="71" t="s">
        <v>136</v>
      </c>
      <c r="C22" s="71"/>
    </row>
  </sheetData>
  <mergeCells count="3">
    <mergeCell ref="E5:M5"/>
    <mergeCell ref="E6:M6"/>
    <mergeCell ref="I7:K7"/>
  </mergeCells>
  <pageMargins left="0.70866141732283505" right="0.3" top="0.74803149606299202" bottom="0.74803149606299202" header="0.31496062992126" footer="0.31496062992126"/>
  <pageSetup paperSize="9" scale="75" firstPageNumber="10" orientation="portrait" useFirstPageNumber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I98"/>
  <sheetViews>
    <sheetView tabSelected="1" view="pageBreakPreview" topLeftCell="A19" zoomScale="115" zoomScaleSheetLayoutView="115" workbookViewId="0">
      <selection activeCell="A5" sqref="A5"/>
    </sheetView>
  </sheetViews>
  <sheetFormatPr defaultColWidth="9" defaultRowHeight="24" customHeight="1" x14ac:dyDescent="0.45"/>
  <cols>
    <col min="1" max="1" width="53.7109375" style="6" customWidth="1"/>
    <col min="2" max="2" width="2.28515625" style="6" customWidth="1"/>
    <col min="3" max="3" width="13.7109375" style="6" customWidth="1"/>
    <col min="4" max="4" width="2.28515625" style="6" customWidth="1"/>
    <col min="5" max="5" width="13.7109375" style="4" customWidth="1"/>
    <col min="6" max="6" width="2.28515625" style="46" customWidth="1"/>
    <col min="7" max="7" width="13.7109375" style="6" customWidth="1"/>
    <col min="8" max="8" width="2.28515625" style="6" customWidth="1"/>
    <col min="9" max="9" width="13.7109375" style="13" customWidth="1"/>
    <col min="10" max="16384" width="9" style="6"/>
  </cols>
  <sheetData>
    <row r="1" spans="1:9" ht="24" customHeight="1" x14ac:dyDescent="0.45">
      <c r="A1" s="7" t="str">
        <f>+'T_EQ Company'!A1</f>
        <v>บริษัท เทคโนเมดิคัล จำกัด (มหาชน) และบริษัทย่อย</v>
      </c>
      <c r="B1" s="87"/>
      <c r="C1" s="87"/>
      <c r="D1" s="87"/>
      <c r="I1" s="43"/>
    </row>
    <row r="2" spans="1:9" ht="24" customHeight="1" x14ac:dyDescent="0.45">
      <c r="A2" s="44" t="s">
        <v>47</v>
      </c>
      <c r="B2" s="87"/>
      <c r="C2" s="87"/>
      <c r="D2" s="87"/>
      <c r="I2" s="43"/>
    </row>
    <row r="3" spans="1:9" ht="24" customHeight="1" x14ac:dyDescent="0.45">
      <c r="A3" s="7" t="s">
        <v>172</v>
      </c>
      <c r="B3" s="87"/>
      <c r="C3" s="87"/>
      <c r="D3" s="87"/>
      <c r="E3" s="88"/>
    </row>
    <row r="4" spans="1:9" ht="24" customHeight="1" x14ac:dyDescent="0.45">
      <c r="A4" s="7"/>
      <c r="B4" s="87"/>
      <c r="C4" s="87"/>
      <c r="D4" s="87"/>
      <c r="E4" s="88"/>
    </row>
    <row r="5" spans="1:9" ht="24" customHeight="1" x14ac:dyDescent="0.45">
      <c r="A5" s="89"/>
      <c r="B5" s="87"/>
      <c r="C5" s="118" t="s">
        <v>137</v>
      </c>
      <c r="D5" s="118"/>
      <c r="E5" s="118"/>
      <c r="F5" s="118"/>
      <c r="G5" s="118"/>
      <c r="H5" s="118"/>
      <c r="I5" s="118"/>
    </row>
    <row r="6" spans="1:9" ht="24" customHeight="1" x14ac:dyDescent="0.45">
      <c r="A6" s="89"/>
      <c r="B6" s="87"/>
      <c r="C6" s="118" t="s">
        <v>100</v>
      </c>
      <c r="D6" s="118"/>
      <c r="E6" s="118"/>
      <c r="F6" s="90"/>
      <c r="G6" s="119" t="s">
        <v>101</v>
      </c>
      <c r="H6" s="119"/>
      <c r="I6" s="119"/>
    </row>
    <row r="7" spans="1:9" ht="24" customHeight="1" x14ac:dyDescent="0.45">
      <c r="A7" s="89"/>
      <c r="C7" s="91">
        <v>2565</v>
      </c>
      <c r="D7" s="79"/>
      <c r="E7" s="92">
        <v>2564</v>
      </c>
      <c r="F7" s="78"/>
      <c r="G7" s="91">
        <v>2565</v>
      </c>
      <c r="H7" s="79"/>
      <c r="I7" s="92">
        <v>2564</v>
      </c>
    </row>
    <row r="8" spans="1:9" ht="24" customHeight="1" x14ac:dyDescent="0.45">
      <c r="A8" s="7" t="s">
        <v>48</v>
      </c>
      <c r="B8" s="19"/>
      <c r="C8" s="19"/>
      <c r="D8" s="19"/>
      <c r="E8" s="5"/>
    </row>
    <row r="9" spans="1:9" ht="24" customHeight="1" x14ac:dyDescent="0.45">
      <c r="A9" s="8" t="s">
        <v>130</v>
      </c>
      <c r="B9" s="19"/>
      <c r="C9" s="25">
        <f>T_PL!D44</f>
        <v>11081146</v>
      </c>
      <c r="D9" s="25"/>
      <c r="E9" s="25">
        <v>29737070</v>
      </c>
      <c r="F9" s="25"/>
      <c r="G9" s="25">
        <f>T_PL!H44</f>
        <v>20763802</v>
      </c>
      <c r="H9" s="25"/>
      <c r="I9" s="25">
        <v>62151297</v>
      </c>
    </row>
    <row r="10" spans="1:9" ht="24" customHeight="1" x14ac:dyDescent="0.45">
      <c r="A10" s="8" t="s">
        <v>50</v>
      </c>
      <c r="B10" s="19"/>
      <c r="D10" s="19"/>
      <c r="E10" s="25"/>
    </row>
    <row r="11" spans="1:9" ht="24" customHeight="1" x14ac:dyDescent="0.45">
      <c r="A11" s="8" t="s">
        <v>71</v>
      </c>
      <c r="B11" s="19"/>
      <c r="C11" s="25">
        <v>5888754</v>
      </c>
      <c r="D11" s="25"/>
      <c r="E11" s="25">
        <v>15448041</v>
      </c>
      <c r="F11" s="25"/>
      <c r="G11" s="25">
        <v>5910056</v>
      </c>
      <c r="H11" s="25"/>
      <c r="I11" s="25">
        <v>15448041</v>
      </c>
    </row>
    <row r="12" spans="1:9" ht="24" customHeight="1" x14ac:dyDescent="0.45">
      <c r="A12" s="8" t="s">
        <v>51</v>
      </c>
      <c r="B12" s="19"/>
      <c r="C12" s="25">
        <v>20336500</v>
      </c>
      <c r="D12" s="19"/>
      <c r="E12" s="25">
        <v>17977355</v>
      </c>
      <c r="G12" s="25">
        <v>18797063</v>
      </c>
      <c r="H12" s="38"/>
      <c r="I12" s="25">
        <v>17595709</v>
      </c>
    </row>
    <row r="13" spans="1:9" ht="24" customHeight="1" x14ac:dyDescent="0.45">
      <c r="A13" s="6" t="s">
        <v>52</v>
      </c>
      <c r="B13" s="19"/>
      <c r="C13" s="25">
        <f>G13</f>
        <v>3030760</v>
      </c>
      <c r="D13" s="19"/>
      <c r="E13" s="25">
        <v>1278273</v>
      </c>
      <c r="G13" s="25">
        <v>3030760</v>
      </c>
      <c r="H13" s="38"/>
      <c r="I13" s="25">
        <v>1278273</v>
      </c>
    </row>
    <row r="14" spans="1:9" ht="24" customHeight="1" x14ac:dyDescent="0.45">
      <c r="A14" s="6" t="s">
        <v>140</v>
      </c>
      <c r="B14" s="19"/>
      <c r="C14" s="25">
        <v>-5446307</v>
      </c>
      <c r="D14" s="19"/>
      <c r="E14" s="25">
        <v>-2251</v>
      </c>
      <c r="G14" s="25">
        <v>-5446307</v>
      </c>
      <c r="H14" s="38"/>
      <c r="I14" s="25">
        <v>-2251</v>
      </c>
    </row>
    <row r="15" spans="1:9" ht="24" customHeight="1" x14ac:dyDescent="0.45">
      <c r="A15" s="6" t="s">
        <v>194</v>
      </c>
      <c r="B15" s="19"/>
      <c r="C15" s="25">
        <v>1802916</v>
      </c>
      <c r="D15" s="19"/>
      <c r="E15" s="25">
        <v>2388301</v>
      </c>
      <c r="G15" s="25">
        <v>1802916</v>
      </c>
      <c r="H15" s="38"/>
      <c r="I15" s="25">
        <v>2388301</v>
      </c>
    </row>
    <row r="16" spans="1:9" s="95" customFormat="1" ht="24" customHeight="1" x14ac:dyDescent="0.45">
      <c r="A16" s="6" t="s">
        <v>97</v>
      </c>
      <c r="B16" s="19"/>
      <c r="C16" s="25">
        <f>G16</f>
        <v>7307171</v>
      </c>
      <c r="D16" s="19"/>
      <c r="E16" s="25">
        <v>369084</v>
      </c>
      <c r="F16" s="46"/>
      <c r="G16" s="25">
        <f>1414166+13825+5879180</f>
        <v>7307171</v>
      </c>
      <c r="H16" s="38"/>
      <c r="I16" s="25">
        <v>369084</v>
      </c>
    </row>
    <row r="17" spans="1:9" s="95" customFormat="1" ht="24" customHeight="1" x14ac:dyDescent="0.45">
      <c r="A17" s="6" t="s">
        <v>157</v>
      </c>
      <c r="B17" s="19"/>
      <c r="C17" s="25">
        <f>G17</f>
        <v>3580958</v>
      </c>
      <c r="D17" s="19"/>
      <c r="E17" s="25">
        <v>3215009</v>
      </c>
      <c r="F17" s="46"/>
      <c r="G17" s="25">
        <v>3580958</v>
      </c>
      <c r="H17" s="38"/>
      <c r="I17" s="25">
        <v>3215009</v>
      </c>
    </row>
    <row r="18" spans="1:9" s="95" customFormat="1" ht="24" customHeight="1" x14ac:dyDescent="0.45">
      <c r="A18" s="6" t="s">
        <v>186</v>
      </c>
      <c r="B18" s="19"/>
      <c r="C18" s="25">
        <f>G18</f>
        <v>2712173</v>
      </c>
      <c r="D18" s="19"/>
      <c r="E18" s="25">
        <v>0</v>
      </c>
      <c r="F18" s="46"/>
      <c r="G18" s="25">
        <v>2712173</v>
      </c>
      <c r="H18" s="38"/>
      <c r="I18" s="25">
        <v>0</v>
      </c>
    </row>
    <row r="19" spans="1:9" ht="24" customHeight="1" x14ac:dyDescent="0.45">
      <c r="A19" s="6" t="s">
        <v>86</v>
      </c>
      <c r="B19" s="19"/>
      <c r="C19" s="25">
        <f>G19</f>
        <v>-700934</v>
      </c>
      <c r="D19" s="19"/>
      <c r="E19" s="25">
        <v>-448597</v>
      </c>
      <c r="G19" s="25">
        <v>-700934</v>
      </c>
      <c r="H19" s="38"/>
      <c r="I19" s="25">
        <v>-448597</v>
      </c>
    </row>
    <row r="20" spans="1:9" ht="24" customHeight="1" x14ac:dyDescent="0.45">
      <c r="A20" s="6" t="s">
        <v>148</v>
      </c>
      <c r="B20" s="19"/>
      <c r="C20" s="25">
        <v>0</v>
      </c>
      <c r="D20" s="19"/>
      <c r="E20" s="25">
        <v>0</v>
      </c>
      <c r="G20" s="25">
        <v>0</v>
      </c>
      <c r="H20" s="38"/>
      <c r="I20" s="25">
        <v>-28600000</v>
      </c>
    </row>
    <row r="21" spans="1:9" ht="24" customHeight="1" x14ac:dyDescent="0.45">
      <c r="A21" s="6" t="s">
        <v>158</v>
      </c>
      <c r="B21" s="19"/>
      <c r="C21" s="25">
        <f>G21</f>
        <v>0</v>
      </c>
      <c r="D21" s="19"/>
      <c r="E21" s="25">
        <v>1140044</v>
      </c>
      <c r="G21" s="25">
        <v>0</v>
      </c>
      <c r="H21" s="38"/>
      <c r="I21" s="25">
        <v>1140044</v>
      </c>
    </row>
    <row r="22" spans="1:9" ht="24" customHeight="1" x14ac:dyDescent="0.45">
      <c r="A22" s="6" t="s">
        <v>125</v>
      </c>
      <c r="B22" s="19"/>
      <c r="C22" s="25">
        <v>-147750</v>
      </c>
      <c r="D22" s="19"/>
      <c r="E22" s="25">
        <v>204331</v>
      </c>
      <c r="G22" s="25">
        <v>-147750</v>
      </c>
      <c r="H22" s="38"/>
      <c r="I22" s="25">
        <v>204331</v>
      </c>
    </row>
    <row r="23" spans="1:9" ht="24" customHeight="1" x14ac:dyDescent="0.45">
      <c r="A23" s="8" t="s">
        <v>53</v>
      </c>
      <c r="B23" s="19"/>
      <c r="C23" s="25">
        <v>-163099</v>
      </c>
      <c r="D23" s="19"/>
      <c r="E23" s="25">
        <v>-299301.13</v>
      </c>
      <c r="G23" s="25">
        <v>-63909</v>
      </c>
      <c r="H23" s="38"/>
      <c r="I23" s="25">
        <v>-84371</v>
      </c>
    </row>
    <row r="24" spans="1:9" ht="24" customHeight="1" x14ac:dyDescent="0.45">
      <c r="A24" s="6" t="s">
        <v>54</v>
      </c>
      <c r="B24" s="19"/>
      <c r="C24" s="25">
        <v>6274789</v>
      </c>
      <c r="D24" s="19"/>
      <c r="E24" s="25">
        <v>5024321</v>
      </c>
      <c r="G24" s="25">
        <v>7402939</v>
      </c>
      <c r="H24" s="38"/>
      <c r="I24" s="25">
        <v>5261533</v>
      </c>
    </row>
    <row r="25" spans="1:9" ht="24" customHeight="1" x14ac:dyDescent="0.45">
      <c r="A25" s="8" t="s">
        <v>55</v>
      </c>
      <c r="B25" s="19"/>
      <c r="C25" s="25"/>
      <c r="D25" s="19"/>
      <c r="E25" s="25"/>
      <c r="G25" s="25"/>
      <c r="H25" s="38"/>
      <c r="I25" s="25"/>
    </row>
    <row r="26" spans="1:9" ht="24" customHeight="1" x14ac:dyDescent="0.45">
      <c r="A26" s="8" t="s">
        <v>26</v>
      </c>
      <c r="B26" s="19"/>
      <c r="C26" s="25">
        <v>-8368614</v>
      </c>
      <c r="D26" s="19"/>
      <c r="E26" s="25">
        <v>13946084</v>
      </c>
      <c r="G26" s="25">
        <v>-8452594</v>
      </c>
      <c r="H26" s="38"/>
      <c r="I26" s="25">
        <v>13946084</v>
      </c>
    </row>
    <row r="27" spans="1:9" ht="24" customHeight="1" x14ac:dyDescent="0.45">
      <c r="A27" s="8" t="s">
        <v>32</v>
      </c>
      <c r="B27" s="19"/>
      <c r="C27" s="25">
        <f>G27</f>
        <v>-15747286</v>
      </c>
      <c r="D27" s="19"/>
      <c r="E27" s="25">
        <v>-39624764</v>
      </c>
      <c r="G27" s="25">
        <v>-15747286</v>
      </c>
      <c r="H27" s="38"/>
      <c r="I27" s="25">
        <v>-39624764</v>
      </c>
    </row>
    <row r="28" spans="1:9" ht="24" customHeight="1" x14ac:dyDescent="0.45">
      <c r="A28" s="8" t="s">
        <v>18</v>
      </c>
      <c r="B28" s="19"/>
      <c r="C28" s="25">
        <v>-20089828</v>
      </c>
      <c r="D28" s="19"/>
      <c r="E28" s="25">
        <v>-4695920</v>
      </c>
      <c r="G28" s="25">
        <v>-10810508</v>
      </c>
      <c r="H28" s="38"/>
      <c r="I28" s="25">
        <v>-885095</v>
      </c>
    </row>
    <row r="29" spans="1:9" ht="24" customHeight="1" x14ac:dyDescent="0.45">
      <c r="A29" s="6" t="s">
        <v>35</v>
      </c>
      <c r="C29" s="25">
        <v>-1457340</v>
      </c>
      <c r="D29" s="19"/>
      <c r="E29" s="25">
        <v>-25000</v>
      </c>
      <c r="G29" s="25">
        <v>-1127760</v>
      </c>
      <c r="H29" s="38"/>
      <c r="I29" s="25">
        <v>0</v>
      </c>
    </row>
    <row r="30" spans="1:9" ht="24" customHeight="1" x14ac:dyDescent="0.45">
      <c r="A30" s="6" t="s">
        <v>56</v>
      </c>
      <c r="D30" s="19"/>
      <c r="E30" s="25"/>
      <c r="H30" s="38"/>
      <c r="I30" s="25"/>
    </row>
    <row r="31" spans="1:9" ht="24" customHeight="1" x14ac:dyDescent="0.45">
      <c r="A31" s="6" t="s">
        <v>57</v>
      </c>
      <c r="C31" s="25">
        <f>G31</f>
        <v>16260270</v>
      </c>
      <c r="D31" s="19"/>
      <c r="E31" s="25">
        <v>11628953</v>
      </c>
      <c r="G31" s="25">
        <v>16260270</v>
      </c>
      <c r="H31" s="38"/>
      <c r="I31" s="25">
        <v>11628953</v>
      </c>
    </row>
    <row r="32" spans="1:9" ht="24" customHeight="1" x14ac:dyDescent="0.45">
      <c r="A32" s="6" t="s">
        <v>43</v>
      </c>
      <c r="C32" s="25">
        <v>3573836</v>
      </c>
      <c r="E32" s="25">
        <v>-751090</v>
      </c>
      <c r="G32" s="25">
        <v>-3264355</v>
      </c>
      <c r="H32" s="38"/>
      <c r="I32" s="25">
        <v>-955089</v>
      </c>
    </row>
    <row r="33" spans="1:9" ht="24" customHeight="1" x14ac:dyDescent="0.45">
      <c r="A33" s="6" t="s">
        <v>96</v>
      </c>
      <c r="C33" s="22">
        <f>G33</f>
        <v>-2555448</v>
      </c>
      <c r="E33" s="22">
        <v>-400000</v>
      </c>
      <c r="G33" s="22">
        <v>-2555448</v>
      </c>
      <c r="I33" s="22">
        <v>-400000</v>
      </c>
    </row>
    <row r="34" spans="1:9" ht="24" customHeight="1" x14ac:dyDescent="0.45">
      <c r="A34" s="6" t="s">
        <v>128</v>
      </c>
      <c r="C34" s="9">
        <f>SUM(C9:C33)</f>
        <v>27172667</v>
      </c>
      <c r="E34" s="9">
        <f>SUM(E9:E33)</f>
        <v>56109942.870000005</v>
      </c>
      <c r="G34" s="9">
        <f>SUM(G9:G33)</f>
        <v>39251257</v>
      </c>
      <c r="I34" s="9">
        <f>SUM(I9:I33)</f>
        <v>63626492</v>
      </c>
    </row>
    <row r="35" spans="1:9" ht="24" customHeight="1" x14ac:dyDescent="0.45">
      <c r="A35" s="6" t="s">
        <v>58</v>
      </c>
      <c r="C35" s="9">
        <v>-11643882</v>
      </c>
      <c r="E35" s="9">
        <v>-13304913</v>
      </c>
      <c r="G35" s="9">
        <v>-11643883</v>
      </c>
      <c r="I35" s="9">
        <v>-13304913</v>
      </c>
    </row>
    <row r="36" spans="1:9" ht="24" customHeight="1" x14ac:dyDescent="0.45">
      <c r="A36" s="7" t="s">
        <v>141</v>
      </c>
      <c r="C36" s="102">
        <f>SUM(C34:C35)</f>
        <v>15528785</v>
      </c>
      <c r="E36" s="34">
        <f>SUM(E34:E35)</f>
        <v>42805029.870000005</v>
      </c>
      <c r="G36" s="102">
        <f>SUM(G34:G35)</f>
        <v>27607374</v>
      </c>
      <c r="I36" s="34">
        <f>SUM(I34:I35)</f>
        <v>50321579</v>
      </c>
    </row>
    <row r="37" spans="1:9" ht="24" customHeight="1" x14ac:dyDescent="0.45">
      <c r="A37" s="7" t="str">
        <f>+A1</f>
        <v>บริษัท เทคโนเมดิคัล จำกัด (มหาชน) และบริษัทย่อย</v>
      </c>
      <c r="E37" s="6"/>
      <c r="H37" s="38"/>
      <c r="I37" s="25"/>
    </row>
    <row r="38" spans="1:9" ht="24" customHeight="1" x14ac:dyDescent="0.45">
      <c r="A38" s="7" t="s">
        <v>59</v>
      </c>
      <c r="E38" s="6"/>
      <c r="H38" s="38"/>
      <c r="I38" s="25"/>
    </row>
    <row r="39" spans="1:9" ht="24" customHeight="1" x14ac:dyDescent="0.45">
      <c r="A39" s="7" t="str">
        <f>A3</f>
        <v>สำหรับปีสิ้นสุดวันที่ 31 ธันวาคม 2565 และ 2564</v>
      </c>
      <c r="H39" s="38"/>
    </row>
    <row r="40" spans="1:9" ht="14.25" customHeight="1" x14ac:dyDescent="0.45">
      <c r="A40" s="7"/>
      <c r="H40" s="38"/>
    </row>
    <row r="41" spans="1:9" ht="24" customHeight="1" x14ac:dyDescent="0.45">
      <c r="C41" s="118" t="s">
        <v>137</v>
      </c>
      <c r="D41" s="118"/>
      <c r="E41" s="118"/>
      <c r="F41" s="118"/>
      <c r="G41" s="118"/>
      <c r="H41" s="118"/>
      <c r="I41" s="118"/>
    </row>
    <row r="42" spans="1:9" ht="24" customHeight="1" x14ac:dyDescent="0.45">
      <c r="C42" s="118" t="s">
        <v>100</v>
      </c>
      <c r="D42" s="118"/>
      <c r="E42" s="118"/>
      <c r="F42" s="90"/>
      <c r="G42" s="119" t="s">
        <v>101</v>
      </c>
      <c r="H42" s="119"/>
      <c r="I42" s="119"/>
    </row>
    <row r="43" spans="1:9" ht="24" customHeight="1" x14ac:dyDescent="0.45">
      <c r="C43" s="91">
        <v>2565</v>
      </c>
      <c r="D43" s="79"/>
      <c r="E43" s="92">
        <v>2564</v>
      </c>
      <c r="F43" s="78"/>
      <c r="G43" s="91">
        <v>2565</v>
      </c>
      <c r="H43" s="79"/>
      <c r="I43" s="92">
        <v>2564</v>
      </c>
    </row>
    <row r="44" spans="1:9" ht="24" customHeight="1" x14ac:dyDescent="0.45">
      <c r="A44" s="7" t="s">
        <v>60</v>
      </c>
      <c r="H44" s="38"/>
    </row>
    <row r="45" spans="1:9" ht="24" customHeight="1" x14ac:dyDescent="0.45">
      <c r="A45" s="6" t="s">
        <v>127</v>
      </c>
      <c r="C45" s="25">
        <v>0</v>
      </c>
      <c r="D45" s="25"/>
      <c r="E45" s="25">
        <v>179364</v>
      </c>
      <c r="G45" s="25">
        <v>0</v>
      </c>
      <c r="H45" s="25"/>
      <c r="I45" s="25">
        <v>179364</v>
      </c>
    </row>
    <row r="46" spans="1:9" ht="24" customHeight="1" x14ac:dyDescent="0.45">
      <c r="A46" s="6" t="s">
        <v>95</v>
      </c>
      <c r="C46" s="25">
        <v>-125894811</v>
      </c>
      <c r="D46" s="25"/>
      <c r="E46" s="25">
        <v>-91452273</v>
      </c>
      <c r="G46" s="25">
        <v>-8383576</v>
      </c>
      <c r="H46" s="25"/>
      <c r="I46" s="25">
        <v>-4813108</v>
      </c>
    </row>
    <row r="47" spans="1:9" ht="24" customHeight="1" x14ac:dyDescent="0.45">
      <c r="A47" s="6" t="s">
        <v>150</v>
      </c>
      <c r="C47" s="25">
        <f>G47</f>
        <v>0</v>
      </c>
      <c r="D47" s="25"/>
      <c r="E47" s="25">
        <v>-2551031</v>
      </c>
      <c r="G47" s="25">
        <v>0</v>
      </c>
      <c r="H47" s="25"/>
      <c r="I47" s="25">
        <v>-2551031</v>
      </c>
    </row>
    <row r="48" spans="1:9" ht="24" customHeight="1" x14ac:dyDescent="0.45">
      <c r="A48" s="6" t="s">
        <v>61</v>
      </c>
      <c r="C48" s="25">
        <v>-2138019</v>
      </c>
      <c r="D48" s="25"/>
      <c r="E48" s="25">
        <v>-1059223</v>
      </c>
      <c r="G48" s="25">
        <v>-29000</v>
      </c>
      <c r="H48" s="25"/>
      <c r="I48" s="25">
        <v>-1059223</v>
      </c>
    </row>
    <row r="49" spans="1:9" ht="24" customHeight="1" x14ac:dyDescent="0.45">
      <c r="A49" s="6" t="s">
        <v>115</v>
      </c>
      <c r="C49" s="25">
        <v>0</v>
      </c>
      <c r="D49" s="25"/>
      <c r="E49" s="25">
        <v>0</v>
      </c>
      <c r="G49" s="25">
        <v>-5000000</v>
      </c>
      <c r="H49" s="25"/>
      <c r="I49" s="25">
        <v>-140000000</v>
      </c>
    </row>
    <row r="50" spans="1:9" ht="24" customHeight="1" x14ac:dyDescent="0.45">
      <c r="A50" s="6" t="s">
        <v>129</v>
      </c>
      <c r="C50" s="4"/>
      <c r="G50" s="4"/>
      <c r="I50" s="4"/>
    </row>
    <row r="51" spans="1:9" ht="21.75" x14ac:dyDescent="0.45">
      <c r="A51" s="16" t="s">
        <v>159</v>
      </c>
      <c r="C51" s="25">
        <f>G51</f>
        <v>0</v>
      </c>
      <c r="D51" s="25"/>
      <c r="E51" s="25">
        <v>1838527</v>
      </c>
      <c r="G51" s="25">
        <v>0</v>
      </c>
      <c r="H51" s="25"/>
      <c r="I51" s="25">
        <v>1838527</v>
      </c>
    </row>
    <row r="52" spans="1:9" ht="24" customHeight="1" x14ac:dyDescent="0.45">
      <c r="A52" s="6" t="s">
        <v>98</v>
      </c>
      <c r="C52" s="25">
        <f>G52</f>
        <v>700935</v>
      </c>
      <c r="D52" s="25"/>
      <c r="E52" s="25">
        <v>448598</v>
      </c>
      <c r="G52" s="25">
        <v>700935</v>
      </c>
      <c r="H52" s="25"/>
      <c r="I52" s="25">
        <v>448598</v>
      </c>
    </row>
    <row r="53" spans="1:9" ht="24" customHeight="1" x14ac:dyDescent="0.45">
      <c r="A53" s="6" t="s">
        <v>149</v>
      </c>
      <c r="C53" s="25">
        <v>0</v>
      </c>
      <c r="D53" s="25"/>
      <c r="E53" s="25">
        <v>0</v>
      </c>
      <c r="G53" s="25">
        <v>0</v>
      </c>
      <c r="H53" s="25"/>
      <c r="I53" s="25">
        <v>77000000</v>
      </c>
    </row>
    <row r="54" spans="1:9" ht="24" customHeight="1" x14ac:dyDescent="0.45">
      <c r="A54" s="6" t="s">
        <v>62</v>
      </c>
      <c r="C54" s="25">
        <v>198715</v>
      </c>
      <c r="D54" s="25"/>
      <c r="E54" s="25">
        <v>389944</v>
      </c>
      <c r="G54" s="25">
        <v>63909</v>
      </c>
      <c r="H54" s="25"/>
      <c r="I54" s="25">
        <v>84371</v>
      </c>
    </row>
    <row r="55" spans="1:9" ht="24" customHeight="1" x14ac:dyDescent="0.45">
      <c r="A55" s="7" t="s">
        <v>192</v>
      </c>
      <c r="C55" s="21">
        <f>SUM(C45:C54)</f>
        <v>-127133180</v>
      </c>
      <c r="D55" s="25"/>
      <c r="E55" s="21">
        <f>SUM(E45:E54)</f>
        <v>-92206094</v>
      </c>
      <c r="G55" s="21">
        <f>SUM(G45:G54)</f>
        <v>-12647732</v>
      </c>
      <c r="H55" s="25"/>
      <c r="I55" s="21">
        <f>SUM(I45:I54)</f>
        <v>-68872502</v>
      </c>
    </row>
    <row r="56" spans="1:9" ht="15" customHeight="1" x14ac:dyDescent="0.45">
      <c r="I56" s="4"/>
    </row>
    <row r="57" spans="1:9" ht="24" customHeight="1" x14ac:dyDescent="0.45">
      <c r="A57" s="7" t="s">
        <v>63</v>
      </c>
      <c r="I57" s="4"/>
    </row>
    <row r="58" spans="1:9" ht="24" customHeight="1" x14ac:dyDescent="0.45">
      <c r="A58" s="6" t="s">
        <v>193</v>
      </c>
      <c r="C58" s="4">
        <v>33751592</v>
      </c>
      <c r="D58" s="4"/>
      <c r="E58" s="4">
        <v>8986322</v>
      </c>
      <c r="G58" s="4">
        <v>33751592</v>
      </c>
      <c r="H58" s="4"/>
      <c r="I58" s="4">
        <v>8986322</v>
      </c>
    </row>
    <row r="59" spans="1:9" ht="24" customHeight="1" x14ac:dyDescent="0.45">
      <c r="A59" s="6" t="s">
        <v>124</v>
      </c>
      <c r="C59" s="4">
        <v>-4214477</v>
      </c>
      <c r="D59" s="4"/>
      <c r="E59" s="4">
        <v>-3396840</v>
      </c>
      <c r="G59" s="4">
        <v>-4214477</v>
      </c>
      <c r="H59" s="4"/>
      <c r="I59" s="4">
        <v>-3396840</v>
      </c>
    </row>
    <row r="60" spans="1:9" ht="24" customHeight="1" x14ac:dyDescent="0.45">
      <c r="A60" s="6" t="s">
        <v>160</v>
      </c>
      <c r="C60" s="4">
        <v>0</v>
      </c>
      <c r="D60" s="4"/>
      <c r="E60" s="4">
        <v>0</v>
      </c>
      <c r="G60" s="4">
        <v>0</v>
      </c>
      <c r="H60" s="4"/>
      <c r="I60" s="4">
        <v>50000000</v>
      </c>
    </row>
    <row r="61" spans="1:9" ht="21.6" customHeight="1" x14ac:dyDescent="0.45">
      <c r="A61" s="6" t="s">
        <v>90</v>
      </c>
      <c r="C61" s="41">
        <v>61885525</v>
      </c>
      <c r="D61" s="41"/>
      <c r="E61" s="41">
        <v>42577242</v>
      </c>
      <c r="G61" s="41">
        <v>0</v>
      </c>
      <c r="H61" s="41"/>
      <c r="I61" s="41">
        <v>0</v>
      </c>
    </row>
    <row r="62" spans="1:9" ht="24" customHeight="1" x14ac:dyDescent="0.45">
      <c r="A62" s="6" t="s">
        <v>64</v>
      </c>
      <c r="C62" s="4">
        <v>-1064943</v>
      </c>
      <c r="D62" s="4"/>
      <c r="E62" s="4">
        <v>-13360698</v>
      </c>
      <c r="F62" s="16"/>
      <c r="G62" s="4">
        <v>-1064943</v>
      </c>
      <c r="H62" s="4"/>
      <c r="I62" s="4">
        <v>-13360698</v>
      </c>
    </row>
    <row r="63" spans="1:9" ht="24" customHeight="1" x14ac:dyDescent="0.45">
      <c r="A63" s="6" t="s">
        <v>155</v>
      </c>
      <c r="C63" s="4">
        <v>0</v>
      </c>
      <c r="D63" s="4"/>
      <c r="E63" s="4">
        <v>35000000</v>
      </c>
      <c r="F63" s="16"/>
      <c r="G63" s="4">
        <v>0</v>
      </c>
      <c r="H63" s="4"/>
      <c r="I63" s="4">
        <v>0</v>
      </c>
    </row>
    <row r="64" spans="1:9" ht="24" customHeight="1" x14ac:dyDescent="0.45">
      <c r="A64" s="6" t="s">
        <v>156</v>
      </c>
      <c r="C64" s="4">
        <f>G64</f>
        <v>-26179992</v>
      </c>
      <c r="D64" s="4"/>
      <c r="E64" s="4">
        <v>-30799899</v>
      </c>
      <c r="G64" s="4">
        <v>-26179992</v>
      </c>
      <c r="H64" s="4"/>
      <c r="I64" s="4">
        <v>-30799899</v>
      </c>
    </row>
    <row r="65" spans="1:9" ht="24" customHeight="1" x14ac:dyDescent="0.45">
      <c r="A65" s="6" t="s">
        <v>65</v>
      </c>
      <c r="C65" s="4">
        <v>-8594066</v>
      </c>
      <c r="D65" s="4"/>
      <c r="E65" s="4">
        <v>-4755586</v>
      </c>
      <c r="G65" s="4">
        <v>-7419108</v>
      </c>
      <c r="H65" s="4"/>
      <c r="I65" s="4">
        <v>-4755586</v>
      </c>
    </row>
    <row r="66" spans="1:9" ht="24" customHeight="1" x14ac:dyDescent="0.45">
      <c r="A66" s="7" t="s">
        <v>161</v>
      </c>
      <c r="C66" s="34">
        <f>SUM(C58:C65)</f>
        <v>55583639</v>
      </c>
      <c r="D66" s="4"/>
      <c r="E66" s="34">
        <f>SUM(E58:E65)</f>
        <v>34250541</v>
      </c>
      <c r="G66" s="34">
        <f>SUM(G58:G65)</f>
        <v>-5126928</v>
      </c>
      <c r="H66" s="4"/>
      <c r="I66" s="34">
        <f>SUM(I58:I65)</f>
        <v>6673299</v>
      </c>
    </row>
    <row r="67" spans="1:9" ht="15.75" customHeight="1" x14ac:dyDescent="0.45">
      <c r="I67" s="4"/>
    </row>
    <row r="68" spans="1:9" ht="24" customHeight="1" x14ac:dyDescent="0.45">
      <c r="A68" s="7" t="s">
        <v>116</v>
      </c>
      <c r="C68" s="9">
        <f>+C36+C55+C66</f>
        <v>-56020756</v>
      </c>
      <c r="E68" s="9">
        <f>+E36+E55+E66</f>
        <v>-15150523.129999995</v>
      </c>
      <c r="G68" s="9">
        <f>+G36+G55+G66</f>
        <v>9832714</v>
      </c>
      <c r="I68" s="9">
        <f>+I36+I55+I66</f>
        <v>-11877624</v>
      </c>
    </row>
    <row r="69" spans="1:9" ht="15" customHeight="1" x14ac:dyDescent="0.45">
      <c r="I69" s="4"/>
    </row>
    <row r="70" spans="1:9" ht="22.5" customHeight="1" x14ac:dyDescent="0.45">
      <c r="A70" s="7" t="s">
        <v>134</v>
      </c>
      <c r="C70" s="35">
        <v>156089981</v>
      </c>
      <c r="D70" s="4"/>
      <c r="E70" s="35">
        <v>171240504</v>
      </c>
      <c r="G70" s="35">
        <f>I72</f>
        <v>41601889</v>
      </c>
      <c r="H70" s="4"/>
      <c r="I70" s="35">
        <v>53479513</v>
      </c>
    </row>
    <row r="71" spans="1:9" ht="15.75" customHeight="1" x14ac:dyDescent="0.45">
      <c r="C71" s="4"/>
      <c r="D71" s="4"/>
      <c r="G71" s="4"/>
      <c r="H71" s="4"/>
      <c r="I71" s="4"/>
    </row>
    <row r="72" spans="1:9" ht="24" customHeight="1" thickBot="1" x14ac:dyDescent="0.5">
      <c r="A72" s="7" t="s">
        <v>133</v>
      </c>
      <c r="C72" s="36">
        <f>SUM(C68:C70)</f>
        <v>100069225</v>
      </c>
      <c r="D72" s="4"/>
      <c r="E72" s="36">
        <f>SUM(E68:E70)</f>
        <v>156089980.87</v>
      </c>
      <c r="G72" s="36">
        <f>SUM(G68:G70)</f>
        <v>51434603</v>
      </c>
      <c r="H72" s="4"/>
      <c r="I72" s="36">
        <f>SUM(I68:I70)</f>
        <v>41601889</v>
      </c>
    </row>
    <row r="73" spans="1:9" ht="24" customHeight="1" thickTop="1" x14ac:dyDescent="0.45">
      <c r="A73" s="7" t="str">
        <f>+A37</f>
        <v>บริษัท เทคโนเมดิคัล จำกัด (มหาชน) และบริษัทย่อย</v>
      </c>
      <c r="E73" s="6"/>
      <c r="H73" s="38"/>
      <c r="I73" s="25"/>
    </row>
    <row r="74" spans="1:9" ht="24" customHeight="1" x14ac:dyDescent="0.45">
      <c r="A74" s="7" t="s">
        <v>59</v>
      </c>
      <c r="E74" s="6"/>
      <c r="H74" s="38"/>
      <c r="I74" s="25"/>
    </row>
    <row r="75" spans="1:9" ht="24" customHeight="1" x14ac:dyDescent="0.45">
      <c r="A75" s="7" t="str">
        <f>A39</f>
        <v>สำหรับปีสิ้นสุดวันที่ 31 ธันวาคม 2565 และ 2564</v>
      </c>
      <c r="H75" s="38"/>
    </row>
    <row r="76" spans="1:9" ht="14.25" customHeight="1" x14ac:dyDescent="0.45">
      <c r="A76" s="7"/>
      <c r="H76" s="38"/>
    </row>
    <row r="77" spans="1:9" ht="22.5" customHeight="1" x14ac:dyDescent="0.45">
      <c r="C77" s="118" t="s">
        <v>137</v>
      </c>
      <c r="D77" s="118"/>
      <c r="E77" s="118"/>
      <c r="F77" s="118"/>
      <c r="G77" s="118"/>
      <c r="H77" s="118"/>
      <c r="I77" s="118"/>
    </row>
    <row r="78" spans="1:9" ht="22.5" customHeight="1" x14ac:dyDescent="0.45">
      <c r="C78" s="118" t="s">
        <v>100</v>
      </c>
      <c r="D78" s="118"/>
      <c r="E78" s="118"/>
      <c r="F78" s="90"/>
      <c r="G78" s="119" t="s">
        <v>101</v>
      </c>
      <c r="H78" s="119"/>
      <c r="I78" s="119"/>
    </row>
    <row r="79" spans="1:9" ht="22.5" customHeight="1" x14ac:dyDescent="0.45">
      <c r="C79" s="91">
        <v>2565</v>
      </c>
      <c r="D79" s="79"/>
      <c r="E79" s="92">
        <v>2564</v>
      </c>
      <c r="F79" s="78"/>
      <c r="G79" s="91">
        <v>2565</v>
      </c>
      <c r="H79" s="79"/>
      <c r="I79" s="92">
        <v>2564</v>
      </c>
    </row>
    <row r="80" spans="1:9" ht="24" customHeight="1" x14ac:dyDescent="0.45">
      <c r="A80" s="7" t="s">
        <v>66</v>
      </c>
      <c r="H80" s="38"/>
    </row>
    <row r="81" spans="1:9" ht="24" customHeight="1" x14ac:dyDescent="0.45">
      <c r="A81" s="7" t="s">
        <v>135</v>
      </c>
      <c r="H81" s="38"/>
    </row>
    <row r="82" spans="1:9" ht="24" customHeight="1" x14ac:dyDescent="0.45">
      <c r="A82" s="6" t="s">
        <v>67</v>
      </c>
      <c r="C82" s="4">
        <v>147000</v>
      </c>
      <c r="D82" s="4"/>
      <c r="E82" s="4">
        <v>40000</v>
      </c>
      <c r="G82" s="4">
        <v>30000</v>
      </c>
      <c r="H82" s="4"/>
      <c r="I82" s="4">
        <v>30000</v>
      </c>
    </row>
    <row r="83" spans="1:9" ht="24" customHeight="1" x14ac:dyDescent="0.45">
      <c r="A83" s="6" t="s">
        <v>68</v>
      </c>
      <c r="C83" s="4">
        <v>58628540</v>
      </c>
      <c r="D83" s="4"/>
      <c r="E83" s="4">
        <f>I83+31049116</f>
        <v>65427157</v>
      </c>
      <c r="G83" s="4">
        <v>14368768</v>
      </c>
      <c r="H83" s="4"/>
      <c r="I83" s="4">
        <v>34378041</v>
      </c>
    </row>
    <row r="84" spans="1:9" ht="24" customHeight="1" x14ac:dyDescent="0.45">
      <c r="A84" s="6" t="s">
        <v>164</v>
      </c>
      <c r="C84" s="4">
        <v>41293685</v>
      </c>
      <c r="D84" s="4"/>
      <c r="E84" s="4">
        <f>I84+83428976</f>
        <v>90622824</v>
      </c>
      <c r="G84" s="4">
        <v>37035835</v>
      </c>
      <c r="H84" s="4"/>
      <c r="I84" s="4">
        <v>7193848</v>
      </c>
    </row>
    <row r="85" spans="1:9" ht="24" customHeight="1" thickBot="1" x14ac:dyDescent="0.5">
      <c r="A85" s="6" t="s">
        <v>69</v>
      </c>
      <c r="C85" s="37">
        <f>SUM(C82:C84)</f>
        <v>100069225</v>
      </c>
      <c r="D85" s="4"/>
      <c r="E85" s="37">
        <f>SUM(E82:E84)</f>
        <v>156089981</v>
      </c>
      <c r="G85" s="37">
        <f>SUM(G82:G84)</f>
        <v>51434603</v>
      </c>
      <c r="H85" s="4"/>
      <c r="I85" s="37">
        <f>SUM(I82:I84)</f>
        <v>41601889</v>
      </c>
    </row>
    <row r="86" spans="1:9" ht="24" customHeight="1" thickTop="1" x14ac:dyDescent="0.45">
      <c r="A86" s="7" t="s">
        <v>70</v>
      </c>
      <c r="E86" s="6"/>
      <c r="I86" s="6"/>
    </row>
    <row r="87" spans="1:9" ht="24" customHeight="1" x14ac:dyDescent="0.45">
      <c r="A87" s="6" t="s">
        <v>99</v>
      </c>
      <c r="C87" s="41">
        <f>G87</f>
        <v>253118</v>
      </c>
      <c r="D87" s="41"/>
      <c r="E87" s="41">
        <f>I87</f>
        <v>398120</v>
      </c>
      <c r="F87" s="16"/>
      <c r="G87" s="41">
        <v>253118</v>
      </c>
      <c r="H87" s="41"/>
      <c r="I87" s="41">
        <v>398120</v>
      </c>
    </row>
    <row r="88" spans="1:9" ht="24" customHeight="1" x14ac:dyDescent="0.45">
      <c r="A88" s="6" t="s">
        <v>91</v>
      </c>
      <c r="C88" s="41">
        <f>G88+12821455</f>
        <v>12821455</v>
      </c>
      <c r="E88" s="41">
        <f>I88+8812000</f>
        <v>9232925</v>
      </c>
      <c r="F88" s="16"/>
      <c r="G88" s="41">
        <v>0</v>
      </c>
      <c r="I88" s="41">
        <v>420925</v>
      </c>
    </row>
    <row r="89" spans="1:9" ht="24" customHeight="1" x14ac:dyDescent="0.45">
      <c r="A89" s="6" t="s">
        <v>187</v>
      </c>
      <c r="C89" s="41">
        <v>898161</v>
      </c>
      <c r="E89" s="41">
        <v>0</v>
      </c>
      <c r="F89" s="16"/>
      <c r="G89" s="41">
        <v>0</v>
      </c>
      <c r="I89" s="41">
        <v>0</v>
      </c>
    </row>
    <row r="90" spans="1:9" ht="24" customHeight="1" x14ac:dyDescent="0.45">
      <c r="A90" s="6" t="s">
        <v>93</v>
      </c>
      <c r="C90" s="41">
        <v>2367951</v>
      </c>
      <c r="E90" s="41">
        <v>0</v>
      </c>
      <c r="F90" s="16"/>
      <c r="G90" s="41">
        <v>0</v>
      </c>
      <c r="I90" s="41">
        <v>0</v>
      </c>
    </row>
    <row r="91" spans="1:9" ht="24" customHeight="1" x14ac:dyDescent="0.45">
      <c r="A91" s="6" t="s">
        <v>162</v>
      </c>
      <c r="C91" s="41">
        <v>0</v>
      </c>
      <c r="E91" s="41">
        <v>48400000</v>
      </c>
      <c r="F91" s="16"/>
      <c r="G91" s="41">
        <v>0</v>
      </c>
      <c r="I91" s="41">
        <v>0</v>
      </c>
    </row>
    <row r="92" spans="1:9" ht="24" customHeight="1" x14ac:dyDescent="0.45">
      <c r="A92" s="6" t="s">
        <v>77</v>
      </c>
      <c r="C92" s="41">
        <f>G92</f>
        <v>6612719</v>
      </c>
      <c r="D92" s="41"/>
      <c r="E92" s="41">
        <f>I92</f>
        <v>6531365</v>
      </c>
      <c r="F92" s="16"/>
      <c r="G92" s="41">
        <v>6612719</v>
      </c>
      <c r="H92" s="41"/>
      <c r="I92" s="41">
        <v>6531365</v>
      </c>
    </row>
    <row r="93" spans="1:9" ht="21.75" x14ac:dyDescent="0.45">
      <c r="A93" s="6" t="s">
        <v>151</v>
      </c>
      <c r="C93" s="41"/>
      <c r="D93" s="96"/>
      <c r="E93" s="41"/>
      <c r="F93" s="19"/>
      <c r="G93" s="41"/>
      <c r="H93" s="41"/>
      <c r="I93" s="41"/>
    </row>
    <row r="94" spans="1:9" ht="21.75" x14ac:dyDescent="0.45">
      <c r="A94" s="6" t="s">
        <v>152</v>
      </c>
      <c r="C94" s="41">
        <f>G94</f>
        <v>0</v>
      </c>
      <c r="D94" s="96"/>
      <c r="E94" s="41">
        <f>I94</f>
        <v>12019712</v>
      </c>
      <c r="F94" s="19"/>
      <c r="G94" s="41">
        <v>0</v>
      </c>
      <c r="H94" s="41"/>
      <c r="I94" s="41">
        <v>12019712</v>
      </c>
    </row>
    <row r="95" spans="1:9" ht="24" customHeight="1" x14ac:dyDescent="0.45">
      <c r="A95" s="7" t="s">
        <v>145</v>
      </c>
      <c r="C95" s="41"/>
      <c r="D95" s="96"/>
      <c r="E95" s="41"/>
      <c r="F95" s="19"/>
      <c r="G95" s="41"/>
      <c r="H95" s="41"/>
      <c r="I95" s="41"/>
    </row>
    <row r="96" spans="1:9" ht="24" customHeight="1" x14ac:dyDescent="0.45">
      <c r="A96" s="6" t="s">
        <v>144</v>
      </c>
      <c r="C96" s="41">
        <f>G96</f>
        <v>5412821</v>
      </c>
      <c r="D96" s="96"/>
      <c r="E96" s="41">
        <f>I96</f>
        <v>4347677</v>
      </c>
      <c r="F96" s="19"/>
      <c r="G96" s="41">
        <v>5412821</v>
      </c>
      <c r="H96" s="41"/>
      <c r="I96" s="41">
        <v>4347677</v>
      </c>
    </row>
    <row r="97" spans="1:8" ht="24" customHeight="1" x14ac:dyDescent="0.45">
      <c r="C97" s="41"/>
      <c r="D97" s="96"/>
      <c r="E97" s="96"/>
      <c r="F97" s="19"/>
      <c r="G97" s="41"/>
      <c r="H97" s="41"/>
    </row>
    <row r="98" spans="1:8" ht="24" customHeight="1" x14ac:dyDescent="0.45">
      <c r="A98" s="6" t="s">
        <v>136</v>
      </c>
      <c r="H98" s="38"/>
    </row>
  </sheetData>
  <mergeCells count="9">
    <mergeCell ref="C77:I77"/>
    <mergeCell ref="C78:E78"/>
    <mergeCell ref="G78:I78"/>
    <mergeCell ref="C5:I5"/>
    <mergeCell ref="C6:E6"/>
    <mergeCell ref="G6:I6"/>
    <mergeCell ref="C41:I41"/>
    <mergeCell ref="C42:E42"/>
    <mergeCell ref="G42:I42"/>
  </mergeCells>
  <pageMargins left="0.70866141732283505" right="0.3" top="0.74803149606299202" bottom="0.23622047244094499" header="0.31496062992126" footer="0.31496062992126"/>
  <pageSetup paperSize="9" scale="85" firstPageNumber="11" orientation="portrait" useFirstPageNumber="1" r:id="rId1"/>
  <headerFooter alignWithMargins="0">
    <oddFooter>&amp;L
&amp;R&amp;"Angsana New,Regular"&amp;15
&amp;P</oddFooter>
  </headerFooter>
  <rowBreaks count="2" manualBreakCount="2">
    <brk id="36" max="8" man="1"/>
    <brk id="72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T_BS</vt:lpstr>
      <vt:lpstr>T_PL</vt:lpstr>
      <vt:lpstr>T_EQ Conso</vt:lpstr>
      <vt:lpstr>T_EQ Company</vt:lpstr>
      <vt:lpstr>T CF</vt:lpstr>
      <vt:lpstr>'T CF'!Print_Area</vt:lpstr>
      <vt:lpstr>T_BS!Print_Area</vt:lpstr>
      <vt:lpstr>'T_EQ Company'!Print_Area</vt:lpstr>
      <vt:lpstr>'T_EQ Conso'!Print_Area</vt:lpstr>
      <vt:lpstr>T_PL!Print_Area</vt:lpstr>
    </vt:vector>
  </TitlesOfParts>
  <Company>^_^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CKY</dc:title>
  <dc:creator>MR&amp;A</dc:creator>
  <cp:lastModifiedBy>TM</cp:lastModifiedBy>
  <cp:lastPrinted>2023-02-09T10:24:23Z</cp:lastPrinted>
  <dcterms:created xsi:type="dcterms:W3CDTF">2004-12-07T08:50:51Z</dcterms:created>
  <dcterms:modified xsi:type="dcterms:W3CDTF">2023-02-18T09:14:23Z</dcterms:modified>
</cp:coreProperties>
</file>